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tutuser-6006-3\Downloads\"/>
    </mc:Choice>
  </mc:AlternateContent>
  <xr:revisionPtr revIDLastSave="0" documentId="13_ncr:1_{F07F2AEF-F578-4399-B6F1-65C936F8D69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一般產學案" sheetId="1" r:id="rId1"/>
    <sheet name="前瞻總部&amp;創新學院計畫案" sheetId="2" r:id="rId2"/>
    <sheet name="技術服務案" sheetId="3" r:id="rId3"/>
    <sheet name="產學案公式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uP9GdxDkVxtFlm529/XOdnCyJfMWXogt420CYhvuUy8="/>
    </ext>
  </extLst>
</workbook>
</file>

<file path=xl/calcChain.xml><?xml version="1.0" encoding="utf-8"?>
<calcChain xmlns="http://schemas.openxmlformats.org/spreadsheetml/2006/main">
  <c r="C6" i="3" l="1"/>
  <c r="C5" i="3"/>
  <c r="C14" i="3"/>
  <c r="C13" i="3"/>
  <c r="C12" i="3"/>
  <c r="C4" i="3"/>
  <c r="C21" i="2"/>
  <c r="C20" i="2"/>
  <c r="C22" i="2" s="1"/>
  <c r="C12" i="2"/>
  <c r="C11" i="2"/>
  <c r="C4" i="2"/>
  <c r="C28" i="1"/>
  <c r="C19" i="1"/>
  <c r="C11" i="1"/>
  <c r="C12" i="1" s="1"/>
  <c r="C4" i="1"/>
  <c r="C5" i="1" s="1"/>
  <c r="C24" i="2" l="1"/>
  <c r="C23" i="2"/>
  <c r="C29" i="1"/>
  <c r="C30" i="1"/>
  <c r="C32" i="1" s="1"/>
  <c r="C20" i="1"/>
  <c r="C21" i="1"/>
  <c r="C23" i="1" s="1"/>
  <c r="C13" i="1"/>
  <c r="C5" i="2"/>
  <c r="C6" i="2" s="1"/>
  <c r="C13" i="2"/>
  <c r="C14" i="2" s="1"/>
  <c r="C6" i="1"/>
  <c r="C8" i="3" l="1"/>
  <c r="C7" i="3"/>
  <c r="C31" i="1"/>
  <c r="C15" i="2"/>
  <c r="C15" i="3"/>
  <c r="C22" i="1"/>
  <c r="C16" i="3"/>
</calcChain>
</file>

<file path=xl/sharedStrings.xml><?xml version="1.0" encoding="utf-8"?>
<sst xmlns="http://schemas.openxmlformats.org/spreadsheetml/2006/main" count="252" uniqueCount="66">
  <si>
    <r>
      <rPr>
        <b/>
        <sz val="12"/>
        <color rgb="FFFF0000"/>
        <rFont val="微軟正黑體"/>
        <family val="2"/>
        <charset val="136"/>
      </rPr>
      <t>政府</t>
    </r>
    <r>
      <rPr>
        <b/>
        <sz val="12"/>
        <color theme="1"/>
        <rFont val="微軟正黑體"/>
        <family val="2"/>
        <charset val="136"/>
      </rPr>
      <t>產學案
(管理費</t>
    </r>
    <r>
      <rPr>
        <b/>
        <sz val="12"/>
        <color rgb="FFFF0000"/>
        <rFont val="微軟正黑體"/>
        <family val="2"/>
        <charset val="136"/>
      </rPr>
      <t>10%</t>
    </r>
    <r>
      <rPr>
        <b/>
        <sz val="12"/>
        <color theme="1"/>
        <rFont val="微軟正黑體"/>
        <family val="2"/>
        <charset val="136"/>
      </rPr>
      <t xml:space="preserve">)
</t>
    </r>
    <r>
      <rPr>
        <b/>
        <sz val="9"/>
        <color theme="1"/>
        <rFont val="微軟正黑體"/>
        <family val="2"/>
        <charset val="136"/>
      </rPr>
      <t>政府案件管理費另有規定者
依該機關規定辦理</t>
    </r>
  </si>
  <si>
    <t>項目名稱</t>
  </si>
  <si>
    <t>金額</t>
  </si>
  <si>
    <t>公式</t>
  </si>
  <si>
    <t>備註</t>
  </si>
  <si>
    <t>計畫總金額</t>
  </si>
  <si>
    <t>金額自行填入</t>
  </si>
  <si>
    <t>設備費</t>
  </si>
  <si>
    <t>金額自行填入，不提撥管理費</t>
  </si>
  <si>
    <t>管理費</t>
  </si>
  <si>
    <t>((總金額-設備費)÷1.1)×0.1</t>
  </si>
  <si>
    <t>政府機關管理費提撥比例，如該機關另有規定者，依該機關規定辦理。</t>
  </si>
  <si>
    <t>經常費(人事費+業務費)</t>
  </si>
  <si>
    <t>總金額－設備費－管理費</t>
  </si>
  <si>
    <t>人事費+業務費</t>
  </si>
  <si>
    <t>管理費比例</t>
  </si>
  <si>
    <r>
      <rPr>
        <b/>
        <sz val="12"/>
        <color theme="1"/>
        <rFont val="Microsoft JhengHei"/>
        <family val="2"/>
        <charset val="136"/>
      </rPr>
      <t>一般企業/財團法人
產學案
(管理費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
(</t>
    </r>
    <r>
      <rPr>
        <b/>
        <sz val="12"/>
        <color rgb="FFFF0000"/>
        <rFont val="微軟正黑體"/>
        <family val="2"/>
        <charset val="136"/>
      </rPr>
      <t>無</t>
    </r>
    <r>
      <rPr>
        <b/>
        <sz val="12"/>
        <color theme="1"/>
        <rFont val="微軟正黑體"/>
        <family val="2"/>
        <charset val="136"/>
      </rPr>
      <t>先期技轉金)</t>
    </r>
  </si>
  <si>
    <t>((總金額－設備費)÷1.15)×0.15</t>
  </si>
  <si>
    <t>經常費的15%</t>
  </si>
  <si>
    <r>
      <rPr>
        <b/>
        <sz val="12"/>
        <color theme="1"/>
        <rFont val="Microsoft JhengHei"/>
        <family val="2"/>
        <charset val="136"/>
      </rPr>
      <t>一般企業/財團法人
產學案
(管理費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</t>
    </r>
  </si>
  <si>
    <r>
      <rPr>
        <sz val="12"/>
        <color theme="1"/>
        <rFont val="Microsoft JhengHei"/>
        <family val="2"/>
        <charset val="136"/>
      </rPr>
      <t>先期技轉金</t>
    </r>
    <r>
      <rPr>
        <sz val="12"/>
        <color rgb="FFFF0000"/>
        <rFont val="微軟正黑體"/>
        <family val="2"/>
        <charset val="136"/>
      </rPr>
      <t>(15%)</t>
    </r>
  </si>
  <si>
    <t>((總金額-設備費)÷1.3)×0.15</t>
  </si>
  <si>
    <r>
      <rPr>
        <sz val="12"/>
        <color theme="1"/>
        <rFont val="Microsoft JhengHei"/>
        <family val="2"/>
        <charset val="136"/>
      </rPr>
      <t>無編列先期技轉金者，請填寫0元。
編列時不提撥管理費，</t>
    </r>
    <r>
      <rPr>
        <sz val="12"/>
        <color rgb="FFFF0000"/>
        <rFont val="微軟正黑體"/>
        <family val="2"/>
        <charset val="136"/>
      </rPr>
      <t>成果50%歸屬合作單位，最高編列15%先期技轉金</t>
    </r>
    <r>
      <rPr>
        <sz val="12"/>
        <color theme="1"/>
        <rFont val="微軟正黑體"/>
        <family val="2"/>
        <charset val="136"/>
      </rPr>
      <t xml:space="preserve">
★支領時，將扣除管理費20%，計畫主持人可支領80% (依據本校研究發展成果及技術移轉管理辦法第15條第3點)
依計畫合約書約定計畫產出之研究成果非歸屬於本校者，應於計畫經費中提撥</t>
    </r>
    <r>
      <rPr>
        <sz val="12"/>
        <color rgb="FFFF0000"/>
        <rFont val="微軟正黑體"/>
        <family val="2"/>
        <charset val="136"/>
      </rPr>
      <t>經常經費 15%至 30%(為上限)</t>
    </r>
    <r>
      <rPr>
        <sz val="12"/>
        <color theme="1"/>
        <rFont val="微軟正黑體"/>
        <family val="2"/>
        <charset val="136"/>
      </rPr>
      <t>作為先期技術移轉權利金；
共同持有成果歸屬者，依前述雙方約定提撥經常經費比率中，研究成果非歸屬本校持有之比例作為先期技術移轉權利金。</t>
    </r>
  </si>
  <si>
    <t>((總金額－設備費－先期技轉金)÷1.15)×0.15</t>
  </si>
  <si>
    <t>總金額－設備費－先期技轉金－管理費</t>
  </si>
  <si>
    <t>先期技轉金比例</t>
  </si>
  <si>
    <r>
      <rPr>
        <b/>
        <sz val="12"/>
        <color theme="1"/>
        <rFont val="Microsoft JhengHei"/>
        <family val="2"/>
        <charset val="136"/>
      </rPr>
      <t>一般企業/財團法人
(管理費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30%</t>
    </r>
    <r>
      <rPr>
        <b/>
        <sz val="12"/>
        <color theme="1"/>
        <rFont val="微軟正黑體"/>
        <family val="2"/>
        <charset val="136"/>
      </rPr>
      <t>)</t>
    </r>
  </si>
  <si>
    <r>
      <rPr>
        <sz val="12"/>
        <color theme="1"/>
        <rFont val="Microsoft JhengHei"/>
        <family val="2"/>
        <charset val="136"/>
      </rPr>
      <t>先期技轉金</t>
    </r>
    <r>
      <rPr>
        <sz val="12"/>
        <color rgb="FFFF0000"/>
        <rFont val="微軟正黑體"/>
        <family val="2"/>
        <charset val="136"/>
      </rPr>
      <t>(30%)</t>
    </r>
  </si>
  <si>
    <t>((總金額-設備費)÷1.45)×0.3</t>
  </si>
  <si>
    <r>
      <rPr>
        <sz val="12"/>
        <color theme="1"/>
        <rFont val="Microsoft JhengHei"/>
        <family val="2"/>
        <charset val="136"/>
      </rPr>
      <t>編列時不提撥管理費，</t>
    </r>
    <r>
      <rPr>
        <sz val="12"/>
        <color rgb="FFFF0000"/>
        <rFont val="微軟正黑體"/>
        <family val="2"/>
        <charset val="136"/>
      </rPr>
      <t>成果100%歸屬合作單位，最高編列30%先期技轉金</t>
    </r>
    <r>
      <rPr>
        <sz val="12"/>
        <color theme="1"/>
        <rFont val="微軟正黑體"/>
        <family val="2"/>
        <charset val="136"/>
      </rPr>
      <t xml:space="preserve">
★支領時，將扣除管理費20%，計畫主持人可支領80% (依據本校研究發展成果及技術移轉管理辦法第15條第3點)
依計畫合約書約定計畫產出之研究成果非歸屬於本校者，應於計畫經費中提撥</t>
    </r>
    <r>
      <rPr>
        <sz val="12"/>
        <color rgb="FFFF0000"/>
        <rFont val="微軟正黑體"/>
        <family val="2"/>
        <charset val="136"/>
      </rPr>
      <t>經常經費 15%至 30%(為上限)</t>
    </r>
    <r>
      <rPr>
        <sz val="12"/>
        <color theme="1"/>
        <rFont val="微軟正黑體"/>
        <family val="2"/>
        <charset val="136"/>
      </rPr>
      <t>作為先期技術移轉權利金；
共同持有成果歸屬者，依前述雙方約定提撥經常經費比率中，研究成果非歸屬本校持有之比例作為先期技術移轉權利金。</t>
    </r>
  </si>
  <si>
    <t>橘色欄位請自行填入金額</t>
  </si>
  <si>
    <t>其餘欄位將自行帶出</t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</si>
  <si>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</t>
    </r>
    <r>
      <rPr>
        <b/>
        <sz val="12"/>
        <color rgb="FFFF0000"/>
        <rFont val="微軟正黑體"/>
        <family val="2"/>
        <charset val="136"/>
      </rPr>
      <t>無</t>
    </r>
    <r>
      <rPr>
        <b/>
        <sz val="12"/>
        <color theme="1"/>
        <rFont val="微軟正黑體"/>
        <family val="2"/>
        <charset val="136"/>
      </rPr>
      <t>先期技轉金)</t>
    </r>
  </si>
  <si>
    <t>((總金額－設備費)÷1.2)×0.2</t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</si>
  <si>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</t>
    </r>
  </si>
  <si>
    <t>先期技轉金(15%)</t>
  </si>
  <si>
    <t>((總金額-設備費)÷1.35)×0.15</t>
  </si>
  <si>
    <r>
      <rPr>
        <sz val="12"/>
        <color theme="1"/>
        <rFont val="Microsoft JhengHei"/>
        <family val="2"/>
        <charset val="136"/>
      </rPr>
      <t>無編列先期技轉金者，請填寫0元。
編列時不提撥管理費，</t>
    </r>
    <r>
      <rPr>
        <sz val="12"/>
        <color rgb="FFFF0000"/>
        <rFont val="微軟正黑體"/>
        <family val="2"/>
        <charset val="136"/>
      </rPr>
      <t>成果50%歸屬合作單位，最高編列15%先期技轉金</t>
    </r>
    <r>
      <rPr>
        <sz val="12"/>
        <color theme="1"/>
        <rFont val="微軟正黑體"/>
        <family val="2"/>
        <charset val="136"/>
      </rPr>
      <t xml:space="preserve">
★支領時，將扣除管理費20%，計畫主持人可支領80% (依據本校研究發展成果及技術移轉管理辦法第15條第3點)
依計畫合約書約定計畫產出之研究成果非歸屬於本校者，應於計畫經費中提撥</t>
    </r>
    <r>
      <rPr>
        <sz val="12"/>
        <color rgb="FFFF0000"/>
        <rFont val="微軟正黑體"/>
        <family val="2"/>
        <charset val="136"/>
      </rPr>
      <t>經常經費 15%至 30%(為上限)</t>
    </r>
    <r>
      <rPr>
        <sz val="12"/>
        <color theme="1"/>
        <rFont val="微軟正黑體"/>
        <family val="2"/>
        <charset val="136"/>
      </rPr>
      <t>作為先期技術移轉權利金；
共同持有成果歸屬者，依前述雙方約定提撥經常經費比率中，研究成果非歸屬本校持有之比例作為先期技術移轉權利金。</t>
    </r>
  </si>
  <si>
    <t>((總金額－設備費)÷1.35)×0.2</t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</si>
  <si>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30%</t>
    </r>
    <r>
      <rPr>
        <b/>
        <sz val="12"/>
        <color theme="1"/>
        <rFont val="微軟正黑體"/>
        <family val="2"/>
        <charset val="136"/>
      </rPr>
      <t>)</t>
    </r>
  </si>
  <si>
    <t>先期技轉金</t>
  </si>
  <si>
    <t>(總金額-設備費)÷1.5)×0.3</t>
  </si>
  <si>
    <r>
      <rPr>
        <sz val="12"/>
        <color theme="1"/>
        <rFont val="Microsoft JhengHei"/>
        <family val="2"/>
        <charset val="136"/>
      </rPr>
      <t>編列時不提撥管理費，</t>
    </r>
    <r>
      <rPr>
        <sz val="12"/>
        <color rgb="FFFF0000"/>
        <rFont val="微軟正黑體"/>
        <family val="2"/>
        <charset val="136"/>
      </rPr>
      <t>成果100%歸屬合作單位，最高編列30%先期技轉金</t>
    </r>
    <r>
      <rPr>
        <sz val="12"/>
        <color theme="1"/>
        <rFont val="微軟正黑體"/>
        <family val="2"/>
        <charset val="136"/>
      </rPr>
      <t xml:space="preserve">
★支領時，將扣除管理費20%，計畫主持人可支領80% (依據本校研究發展成果及技術移轉管理辦法第15條第3點)
依計畫合約書約定計畫產出之研究成果非歸屬於本校者，應於計畫經費中提撥</t>
    </r>
    <r>
      <rPr>
        <sz val="12"/>
        <color rgb="FFFF0000"/>
        <rFont val="微軟正黑體"/>
        <family val="2"/>
        <charset val="136"/>
      </rPr>
      <t>經常經費 15%至 30%(為上限)</t>
    </r>
    <r>
      <rPr>
        <sz val="12"/>
        <color theme="1"/>
        <rFont val="微軟正黑體"/>
        <family val="2"/>
        <charset val="136"/>
      </rPr>
      <t>作為先期技術移轉權利金；
共同持有成果歸屬者，依前述雙方約定提撥經常經費比率中，研究成果非歸屬本校持有之比例作為先期技術移轉權利金。</t>
    </r>
  </si>
  <si>
    <t>((總金額-設備費)÷1.5)×0.2</t>
  </si>
  <si>
    <r>
      <rPr>
        <b/>
        <sz val="12"/>
        <color theme="1"/>
        <rFont val="Microsoft JhengHei"/>
        <family val="2"/>
        <charset val="136"/>
      </rPr>
      <t xml:space="preserve"> 以</t>
    </r>
    <r>
      <rPr>
        <b/>
        <sz val="12"/>
        <color rgb="FFFF0000"/>
        <rFont val="微軟正黑體"/>
        <family val="2"/>
        <charset val="136"/>
      </rPr>
      <t>學校名義</t>
    </r>
    <r>
      <rPr>
        <b/>
        <sz val="12"/>
        <color theme="1"/>
        <rFont val="微軟正黑體"/>
        <family val="2"/>
        <charset val="136"/>
      </rPr>
      <t>開立證明
(管理費</t>
    </r>
    <r>
      <rPr>
        <b/>
        <sz val="12"/>
        <color rgb="FFFF0000"/>
        <rFont val="微軟正黑體"/>
        <family val="2"/>
        <charset val="136"/>
      </rPr>
      <t>40%</t>
    </r>
    <r>
      <rPr>
        <b/>
        <sz val="12"/>
        <color theme="1"/>
        <rFont val="微軟正黑體"/>
        <family val="2"/>
        <charset val="136"/>
      </rPr>
      <t>)</t>
    </r>
  </si>
  <si>
    <t>營業稅</t>
  </si>
  <si>
    <t>(總金額÷1.05)×0.05</t>
  </si>
  <si>
    <t>109年10月起，依財政部規定，個人技術服務案加收5%營業稅</t>
  </si>
  <si>
    <t>經常費的40%</t>
  </si>
  <si>
    <t>人事費上限</t>
  </si>
  <si>
    <t>(總金額－管理費)×0.7</t>
  </si>
  <si>
    <t>請注意人事費支領上限!</t>
  </si>
  <si>
    <r>
      <rPr>
        <b/>
        <sz val="12"/>
        <color theme="1"/>
        <rFont val="Microsoft JhengHei"/>
        <family val="2"/>
        <charset val="136"/>
      </rPr>
      <t xml:space="preserve"> 以</t>
    </r>
    <r>
      <rPr>
        <b/>
        <sz val="12"/>
        <color rgb="FFFF0000"/>
        <rFont val="微軟正黑體"/>
        <family val="2"/>
        <charset val="136"/>
      </rPr>
      <t>執行中心、系所名義</t>
    </r>
    <r>
      <rPr>
        <b/>
        <sz val="12"/>
        <color theme="1"/>
        <rFont val="微軟正黑體"/>
        <family val="2"/>
        <charset val="136"/>
      </rPr>
      <t xml:space="preserve">
開立證明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</t>
    </r>
  </si>
  <si>
    <t>經常費的20%</t>
  </si>
  <si>
    <r>
      <rPr>
        <b/>
        <sz val="12"/>
        <color rgb="FFFF0000"/>
        <rFont val="微軟正黑體"/>
        <family val="2"/>
        <charset val="136"/>
      </rPr>
      <t>政府</t>
    </r>
    <r>
      <rPr>
        <b/>
        <sz val="12"/>
        <color theme="1"/>
        <rFont val="微軟正黑體"/>
        <family val="2"/>
        <charset val="136"/>
      </rPr>
      <t>產學案
(管理費</t>
    </r>
    <r>
      <rPr>
        <b/>
        <sz val="12"/>
        <color rgb="FFFF0000"/>
        <rFont val="微軟正黑體"/>
        <family val="2"/>
        <charset val="136"/>
      </rPr>
      <t>10%</t>
    </r>
    <r>
      <rPr>
        <b/>
        <sz val="12"/>
        <color theme="1"/>
        <rFont val="微軟正黑體"/>
        <family val="2"/>
        <charset val="136"/>
      </rPr>
      <t xml:space="preserve">)
</t>
    </r>
    <r>
      <rPr>
        <b/>
        <sz val="9"/>
        <color theme="1"/>
        <rFont val="微軟正黑體"/>
        <family val="2"/>
        <charset val="136"/>
      </rPr>
      <t>政府案件管理費另有規定者
依該機關規定辦理</t>
    </r>
  </si>
  <si>
    <r>
      <rPr>
        <b/>
        <sz val="12"/>
        <color theme="1"/>
        <rFont val="Microsoft JhengHei"/>
        <family val="2"/>
        <charset val="136"/>
      </rPr>
      <t>一般企業/財團法人
產學案
(管理費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
(</t>
    </r>
    <r>
      <rPr>
        <b/>
        <sz val="12"/>
        <color rgb="FFFF0000"/>
        <rFont val="微軟正黑體"/>
        <family val="2"/>
        <charset val="136"/>
      </rPr>
      <t>無</t>
    </r>
    <r>
      <rPr>
        <b/>
        <sz val="12"/>
        <color theme="1"/>
        <rFont val="微軟正黑體"/>
        <family val="2"/>
        <charset val="136"/>
      </rPr>
      <t>先期技轉金)</t>
    </r>
  </si>
  <si>
    <r>
      <rPr>
        <b/>
        <sz val="12"/>
        <color theme="1"/>
        <rFont val="Microsoft JhengHei"/>
        <family val="2"/>
        <charset val="136"/>
      </rPr>
      <t>一般企業/財團法人
產學案
(管理費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</t>
    </r>
  </si>
  <si>
    <r>
      <rPr>
        <sz val="12"/>
        <color theme="1"/>
        <rFont val="Microsoft JhengHei"/>
        <family val="2"/>
        <charset val="136"/>
      </rPr>
      <t>先期技轉金</t>
    </r>
    <r>
      <rPr>
        <sz val="12"/>
        <color rgb="FFFF0000"/>
        <rFont val="微軟正黑體"/>
        <family val="2"/>
        <charset val="136"/>
      </rPr>
      <t>(15%)</t>
    </r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</si>
  <si>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</t>
    </r>
    <r>
      <rPr>
        <b/>
        <sz val="12"/>
        <color rgb="FFFF0000"/>
        <rFont val="微軟正黑體"/>
        <family val="2"/>
        <charset val="136"/>
      </rPr>
      <t>無</t>
    </r>
    <r>
      <rPr>
        <b/>
        <sz val="12"/>
        <color theme="1"/>
        <rFont val="微軟正黑體"/>
        <family val="2"/>
        <charset val="136"/>
      </rPr>
      <t>先期技轉金)</t>
    </r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</si>
  <si>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15%</t>
    </r>
    <r>
      <rPr>
        <b/>
        <sz val="12"/>
        <color theme="1"/>
        <rFont val="微軟正黑體"/>
        <family val="2"/>
        <charset val="136"/>
      </rPr>
      <t>)</t>
    </r>
  </si>
  <si>
    <r>
      <rPr>
        <b/>
        <sz val="12"/>
        <color theme="1"/>
        <rFont val="Microsoft JhengHei"/>
        <family val="2"/>
        <charset val="136"/>
      </rPr>
      <t>前瞻總部/創新學院
產學案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
(先期技轉金</t>
    </r>
    <r>
      <rPr>
        <b/>
        <sz val="12"/>
        <color rgb="FFFF0000"/>
        <rFont val="微軟正黑體"/>
        <family val="2"/>
        <charset val="136"/>
      </rPr>
      <t>30%</t>
    </r>
    <r>
      <rPr>
        <b/>
        <sz val="12"/>
        <color theme="1"/>
        <rFont val="微軟正黑體"/>
        <family val="2"/>
        <charset val="136"/>
      </rPr>
      <t>)</t>
    </r>
  </si>
  <si>
    <r>
      <rPr>
        <b/>
        <sz val="12"/>
        <color theme="1"/>
        <rFont val="Microsoft JhengHei"/>
        <family val="2"/>
        <charset val="136"/>
      </rPr>
      <t xml:space="preserve"> 以</t>
    </r>
    <r>
      <rPr>
        <b/>
        <sz val="12"/>
        <color rgb="FFFF0000"/>
        <rFont val="微軟正黑體"/>
        <family val="2"/>
        <charset val="136"/>
      </rPr>
      <t>學校名義</t>
    </r>
    <r>
      <rPr>
        <b/>
        <sz val="12"/>
        <color theme="1"/>
        <rFont val="微軟正黑體"/>
        <family val="2"/>
        <charset val="136"/>
      </rPr>
      <t>開立證明
(管理費</t>
    </r>
    <r>
      <rPr>
        <b/>
        <sz val="12"/>
        <color rgb="FFFF0000"/>
        <rFont val="微軟正黑體"/>
        <family val="2"/>
        <charset val="136"/>
      </rPr>
      <t>40%</t>
    </r>
    <r>
      <rPr>
        <b/>
        <sz val="12"/>
        <color theme="1"/>
        <rFont val="微軟正黑體"/>
        <family val="2"/>
        <charset val="136"/>
      </rPr>
      <t>)</t>
    </r>
  </si>
  <si>
    <r>
      <rPr>
        <b/>
        <sz val="12"/>
        <color theme="1"/>
        <rFont val="Microsoft JhengHei"/>
        <family val="2"/>
        <charset val="136"/>
      </rPr>
      <t xml:space="preserve"> 以</t>
    </r>
    <r>
      <rPr>
        <b/>
        <sz val="12"/>
        <color rgb="FFFF0000"/>
        <rFont val="微軟正黑體"/>
        <family val="2"/>
        <charset val="136"/>
      </rPr>
      <t>執行中心、系所
名義</t>
    </r>
    <r>
      <rPr>
        <b/>
        <sz val="12"/>
        <color theme="1"/>
        <rFont val="微軟正黑體"/>
        <family val="2"/>
        <charset val="136"/>
      </rPr>
      <t xml:space="preserve">
開立證明
(管理費</t>
    </r>
    <r>
      <rPr>
        <b/>
        <sz val="12"/>
        <color rgb="FFFF0000"/>
        <rFont val="微軟正黑體"/>
        <family val="2"/>
        <charset val="136"/>
      </rPr>
      <t>20%</t>
    </r>
    <r>
      <rPr>
        <b/>
        <sz val="12"/>
        <color theme="1"/>
        <rFont val="微軟正黑體"/>
        <family val="2"/>
        <charset val="136"/>
      </rPr>
      <t>)</t>
    </r>
  </si>
  <si>
    <t>(總金額－營業稅)/1.2*0.2</t>
    <phoneticPr fontId="18" type="noConversion"/>
  </si>
  <si>
    <t>總金額－營業稅－管理費</t>
    <phoneticPr fontId="18" type="noConversion"/>
  </si>
  <si>
    <t>(總金額－營業稅)/1.4*0.4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</si>
</sst>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(#,##0\)"/>
  </numFmts>
  <fonts count="19">
    <font>
      <sz val="10"/>
      <color rgb="FF000000"/>
      <name val="Arial"/>
      <scheme val="minor"/>
    </font>
    <font>
      <b/>
      <sz val="12"/>
      <color theme="1"/>
      <name val="Microsoft JhengHei"/>
      <family val="2"/>
      <charset val="136"/>
    </font>
    <font>
      <sz val="12"/>
      <color theme="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0"/>
      <name val="Arial"/>
      <family val="2"/>
    </font>
    <font>
      <sz val="12"/>
      <color rgb="FF000000"/>
      <name val="Microsoft JhengHei"/>
      <family val="2"/>
      <charset val="136"/>
    </font>
    <font>
      <b/>
      <sz val="10"/>
      <color rgb="FF7F7F7F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rgb="FF000000"/>
      <name val="Microsoft JhengHei"/>
      <family val="2"/>
      <charset val="136"/>
    </font>
    <font>
      <sz val="10"/>
      <color rgb="FF7F7F7F"/>
      <name val="Microsoft JhengHei"/>
      <family val="2"/>
      <charset val="136"/>
    </font>
    <font>
      <sz val="12"/>
      <color rgb="FFFF0000"/>
      <name val="Microsoft JhengHei"/>
      <family val="2"/>
      <charset val="136"/>
    </font>
    <font>
      <b/>
      <sz val="12"/>
      <color rgb="FFFF0000"/>
      <name val="Microsoft JhengHei"/>
      <family val="2"/>
      <charset val="136"/>
    </font>
    <font>
      <sz val="10"/>
      <color rgb="FF000000"/>
      <name val="Arial"/>
      <family val="2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Arial"/>
      <family val="3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002060"/>
        <bgColor rgb="FF002060"/>
      </patternFill>
    </fill>
    <fill>
      <patternFill patternType="solid">
        <fgColor rgb="FFFEE1CC"/>
        <bgColor rgb="FFFEE1CC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3" borderId="2" xfId="0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3" fillId="0" borderId="0" xfId="0" applyFont="1"/>
    <xf numFmtId="0" fontId="3" fillId="4" borderId="2" xfId="0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wrapText="1"/>
    </xf>
    <xf numFmtId="0" fontId="3" fillId="6" borderId="5" xfId="0" applyFont="1" applyFill="1" applyBorder="1"/>
    <xf numFmtId="0" fontId="8" fillId="0" borderId="0" xfId="0" applyFont="1"/>
    <xf numFmtId="176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0" fillId="9" borderId="2" xfId="0" applyFont="1" applyFill="1" applyBorder="1" applyAlignment="1">
      <alignment horizontal="left"/>
    </xf>
    <xf numFmtId="176" fontId="3" fillId="9" borderId="2" xfId="0" applyNumberFormat="1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7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1" fillId="7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5429"/>
    <outlinePr summaryBelow="0" summaryRight="0"/>
  </sheetPr>
  <dimension ref="A1:Z1000"/>
  <sheetViews>
    <sheetView workbookViewId="0">
      <selection sqref="A1:A5"/>
    </sheetView>
  </sheetViews>
  <sheetFormatPr defaultColWidth="12.5703125" defaultRowHeight="15" customHeight="1"/>
  <cols>
    <col min="1" max="1" width="19.42578125" customWidth="1"/>
    <col min="2" max="2" width="23.7109375" customWidth="1"/>
    <col min="3" max="3" width="25.5703125" customWidth="1"/>
    <col min="4" max="4" width="48.5703125" customWidth="1"/>
    <col min="5" max="5" width="104.42578125" customWidth="1"/>
    <col min="6" max="26" width="11" customWidth="1"/>
  </cols>
  <sheetData>
    <row r="1" spans="1:26" ht="15.75" customHeight="1">
      <c r="A1" s="39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40"/>
      <c r="B2" s="6" t="s">
        <v>5</v>
      </c>
      <c r="C2" s="7">
        <v>100000</v>
      </c>
      <c r="D2" s="8"/>
      <c r="E2" s="9" t="s">
        <v>6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40"/>
      <c r="B3" s="6" t="s">
        <v>7</v>
      </c>
      <c r="C3" s="7">
        <v>5000</v>
      </c>
      <c r="D3" s="8"/>
      <c r="E3" s="10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40"/>
      <c r="B4" s="11" t="s">
        <v>9</v>
      </c>
      <c r="C4" s="12">
        <f>ROUND(((C2-C3)/1.1)*0.1,0)</f>
        <v>8636</v>
      </c>
      <c r="D4" s="8" t="s">
        <v>10</v>
      </c>
      <c r="E4" s="10" t="s">
        <v>11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41"/>
      <c r="B5" s="11" t="s">
        <v>12</v>
      </c>
      <c r="C5" s="12">
        <f>ROUND(C2-C3-C4,0)</f>
        <v>86364</v>
      </c>
      <c r="D5" s="8" t="s">
        <v>13</v>
      </c>
      <c r="E5" s="10" t="s">
        <v>14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13"/>
      <c r="B6" s="14" t="s">
        <v>15</v>
      </c>
      <c r="C6" s="15">
        <f>C4/C5</f>
        <v>9.9995368440553928E-2</v>
      </c>
      <c r="D6" s="16"/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13"/>
      <c r="B7" s="14"/>
      <c r="C7" s="15"/>
      <c r="D7" s="16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39" t="s">
        <v>16</v>
      </c>
      <c r="B8" s="1" t="s">
        <v>1</v>
      </c>
      <c r="C8" s="2" t="s">
        <v>2</v>
      </c>
      <c r="D8" s="3" t="s">
        <v>3</v>
      </c>
      <c r="E8" s="4" t="s">
        <v>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40"/>
      <c r="B9" s="6" t="s">
        <v>5</v>
      </c>
      <c r="C9" s="7">
        <v>2000000</v>
      </c>
      <c r="D9" s="8"/>
      <c r="E9" s="9" t="s">
        <v>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40"/>
      <c r="B10" s="6" t="s">
        <v>7</v>
      </c>
      <c r="C10" s="7">
        <v>20000</v>
      </c>
      <c r="D10" s="8"/>
      <c r="E10" s="10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40"/>
      <c r="B11" s="11" t="s">
        <v>9</v>
      </c>
      <c r="C11" s="12">
        <f>ROUND((C9-C10)/1.15*0.15,0)</f>
        <v>258261</v>
      </c>
      <c r="D11" s="18" t="s">
        <v>17</v>
      </c>
      <c r="E11" s="10" t="s">
        <v>18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41"/>
      <c r="B12" s="11" t="s">
        <v>12</v>
      </c>
      <c r="C12" s="12">
        <f>C9-C10-C11</f>
        <v>1721739</v>
      </c>
      <c r="D12" s="18" t="s">
        <v>13</v>
      </c>
      <c r="E12" s="10" t="s">
        <v>14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13"/>
      <c r="B13" s="14" t="s">
        <v>15</v>
      </c>
      <c r="C13" s="15">
        <f>C11/C12</f>
        <v>0.15000008712121873</v>
      </c>
      <c r="D13" s="16"/>
      <c r="E13" s="1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13"/>
      <c r="B14" s="13"/>
      <c r="C14" s="19"/>
      <c r="D14" s="20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13"/>
      <c r="B15" s="13"/>
      <c r="C15" s="19"/>
      <c r="D15" s="20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39" t="s">
        <v>19</v>
      </c>
      <c r="B16" s="1" t="s">
        <v>1</v>
      </c>
      <c r="C16" s="2" t="s">
        <v>2</v>
      </c>
      <c r="D16" s="3" t="s">
        <v>3</v>
      </c>
      <c r="E16" s="4" t="s">
        <v>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40"/>
      <c r="B17" s="6" t="s">
        <v>5</v>
      </c>
      <c r="C17" s="7">
        <v>2000000</v>
      </c>
      <c r="D17" s="8"/>
      <c r="E17" s="9" t="s">
        <v>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40"/>
      <c r="B18" s="6" t="s">
        <v>7</v>
      </c>
      <c r="C18" s="7">
        <v>3000</v>
      </c>
      <c r="D18" s="8"/>
      <c r="E18" s="10" t="s">
        <v>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40"/>
      <c r="B19" s="11" t="s">
        <v>20</v>
      </c>
      <c r="C19" s="12">
        <f>ROUND(((C17-C18)/1.3)*0.15,0)</f>
        <v>230423</v>
      </c>
      <c r="D19" s="8" t="s">
        <v>21</v>
      </c>
      <c r="E19" s="10" t="s">
        <v>22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40"/>
      <c r="B20" s="11" t="s">
        <v>9</v>
      </c>
      <c r="C20" s="12">
        <f>ROUND((C17-C18-C19)/1.15*0.15,0)</f>
        <v>230423</v>
      </c>
      <c r="D20" s="8" t="s">
        <v>23</v>
      </c>
      <c r="E20" s="10" t="s">
        <v>18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41"/>
      <c r="B21" s="11" t="s">
        <v>12</v>
      </c>
      <c r="C21" s="12">
        <f>C17-C18-C19-C20</f>
        <v>1536154</v>
      </c>
      <c r="D21" s="8" t="s">
        <v>24</v>
      </c>
      <c r="E21" s="10" t="s">
        <v>14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13"/>
      <c r="B22" s="14" t="s">
        <v>15</v>
      </c>
      <c r="C22" s="15">
        <f>C20/C21</f>
        <v>0.14999993490236005</v>
      </c>
      <c r="D22" s="16"/>
      <c r="E22" s="1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13"/>
      <c r="B23" s="14" t="s">
        <v>25</v>
      </c>
      <c r="C23" s="15">
        <f>C19/C21</f>
        <v>0.14999993490236005</v>
      </c>
      <c r="D23" s="20"/>
      <c r="E23" s="1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13"/>
      <c r="B24" s="13"/>
      <c r="C24" s="19"/>
      <c r="D24" s="20"/>
      <c r="E24" s="1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39" t="s">
        <v>26</v>
      </c>
      <c r="B25" s="1" t="s">
        <v>1</v>
      </c>
      <c r="C25" s="2" t="s">
        <v>2</v>
      </c>
      <c r="D25" s="3" t="s">
        <v>3</v>
      </c>
      <c r="E25" s="4" t="s">
        <v>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40"/>
      <c r="B26" s="6" t="s">
        <v>5</v>
      </c>
      <c r="C26" s="7">
        <v>1000000</v>
      </c>
      <c r="D26" s="8"/>
      <c r="E26" s="10" t="s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40"/>
      <c r="B27" s="6" t="s">
        <v>7</v>
      </c>
      <c r="C27" s="7">
        <v>0</v>
      </c>
      <c r="D27" s="8"/>
      <c r="E27" s="10" t="s">
        <v>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40"/>
      <c r="B28" s="11" t="s">
        <v>27</v>
      </c>
      <c r="C28" s="12">
        <f>ROUND(((C26-C27)/1.45)*0.3,0)</f>
        <v>206897</v>
      </c>
      <c r="D28" s="8" t="s">
        <v>28</v>
      </c>
      <c r="E28" s="10" t="s">
        <v>29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40"/>
      <c r="B29" s="11" t="s">
        <v>9</v>
      </c>
      <c r="C29" s="12">
        <f>ROUND((C26-C27-C28)/1.15*0.15,0)</f>
        <v>103448</v>
      </c>
      <c r="D29" s="8" t="s">
        <v>23</v>
      </c>
      <c r="E29" s="1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41"/>
      <c r="B30" s="11" t="s">
        <v>12</v>
      </c>
      <c r="C30" s="12">
        <f>C26-C27-C28-C29</f>
        <v>689655</v>
      </c>
      <c r="D30" s="8" t="s">
        <v>24</v>
      </c>
      <c r="E30" s="10" t="s">
        <v>14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21"/>
      <c r="B31" s="14" t="s">
        <v>15</v>
      </c>
      <c r="C31" s="15">
        <f>C29/C30</f>
        <v>0.14999963749990938</v>
      </c>
      <c r="D31" s="16"/>
      <c r="E31" s="1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22"/>
      <c r="B32" s="14" t="s">
        <v>25</v>
      </c>
      <c r="C32" s="15">
        <f>C28/C30</f>
        <v>0.30000072500018127</v>
      </c>
      <c r="D32" s="16"/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22"/>
      <c r="B33" s="5"/>
      <c r="C33" s="13"/>
      <c r="D33" s="16"/>
      <c r="E33" s="1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22"/>
      <c r="B34" s="23"/>
      <c r="C34" s="13" t="s">
        <v>30</v>
      </c>
      <c r="D34" s="16"/>
      <c r="E34" s="1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22"/>
      <c r="B35" s="5"/>
      <c r="C35" s="13" t="s">
        <v>31</v>
      </c>
      <c r="D35" s="16"/>
      <c r="E35" s="1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22"/>
      <c r="B36" s="5"/>
      <c r="C36" s="13"/>
      <c r="D36" s="16"/>
      <c r="E36" s="1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22"/>
      <c r="B37" s="5"/>
      <c r="C37" s="13"/>
      <c r="D37" s="16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22"/>
      <c r="B38" s="5"/>
      <c r="C38" s="13"/>
      <c r="D38" s="16"/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22"/>
      <c r="B39" s="5"/>
      <c r="C39" s="13"/>
      <c r="D39" s="16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22"/>
      <c r="B40" s="5"/>
      <c r="C40" s="13"/>
      <c r="D40" s="16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22"/>
      <c r="B41" s="5"/>
      <c r="C41" s="13"/>
      <c r="D41" s="16"/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22"/>
      <c r="B42" s="5"/>
      <c r="C42" s="13"/>
      <c r="D42" s="16"/>
      <c r="E42" s="1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22"/>
      <c r="B43" s="5"/>
      <c r="C43" s="13"/>
      <c r="D43" s="16"/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22"/>
      <c r="B44" s="5"/>
      <c r="C44" s="13"/>
      <c r="D44" s="16"/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22"/>
      <c r="B45" s="5"/>
      <c r="C45" s="13"/>
      <c r="D45" s="16"/>
      <c r="E45" s="1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22"/>
      <c r="B46" s="5"/>
      <c r="C46" s="13"/>
      <c r="D46" s="16"/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22"/>
      <c r="B47" s="5"/>
      <c r="C47" s="13"/>
      <c r="D47" s="16"/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22"/>
      <c r="B48" s="5"/>
      <c r="C48" s="13"/>
      <c r="D48" s="16"/>
      <c r="E48" s="1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22"/>
      <c r="B49" s="5"/>
      <c r="C49" s="13"/>
      <c r="D49" s="16"/>
      <c r="E49" s="1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22"/>
      <c r="B50" s="5"/>
      <c r="C50" s="13"/>
      <c r="D50" s="16"/>
      <c r="E50" s="1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22"/>
      <c r="B51" s="5"/>
      <c r="C51" s="13"/>
      <c r="D51" s="16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22"/>
      <c r="B52" s="5"/>
      <c r="C52" s="13"/>
      <c r="D52" s="16"/>
      <c r="E52" s="1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22"/>
      <c r="B53" s="5"/>
      <c r="C53" s="13"/>
      <c r="D53" s="16"/>
      <c r="E53" s="1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22"/>
      <c r="B54" s="5"/>
      <c r="C54" s="13"/>
      <c r="D54" s="16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22"/>
      <c r="B55" s="5"/>
      <c r="C55" s="13"/>
      <c r="D55" s="16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22"/>
      <c r="B56" s="5"/>
      <c r="C56" s="13"/>
      <c r="D56" s="16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22"/>
      <c r="B57" s="5"/>
      <c r="C57" s="13"/>
      <c r="D57" s="16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22"/>
      <c r="B58" s="5"/>
      <c r="C58" s="13"/>
      <c r="D58" s="16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22"/>
      <c r="B59" s="5"/>
      <c r="C59" s="13"/>
      <c r="D59" s="16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22"/>
      <c r="B60" s="5"/>
      <c r="C60" s="13"/>
      <c r="D60" s="16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22"/>
      <c r="B61" s="5"/>
      <c r="C61" s="13"/>
      <c r="D61" s="16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22"/>
      <c r="B62" s="5"/>
      <c r="C62" s="13"/>
      <c r="D62" s="16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22"/>
      <c r="B63" s="5"/>
      <c r="C63" s="13"/>
      <c r="D63" s="16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22"/>
      <c r="B64" s="5"/>
      <c r="C64" s="13"/>
      <c r="D64" s="16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22"/>
      <c r="B65" s="5"/>
      <c r="C65" s="13"/>
      <c r="D65" s="16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22"/>
      <c r="B66" s="5"/>
      <c r="C66" s="13"/>
      <c r="D66" s="16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22"/>
      <c r="B67" s="5"/>
      <c r="C67" s="13"/>
      <c r="D67" s="16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22"/>
      <c r="B68" s="5"/>
      <c r="C68" s="13"/>
      <c r="D68" s="16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22"/>
      <c r="B69" s="5"/>
      <c r="C69" s="13"/>
      <c r="D69" s="16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22"/>
      <c r="B70" s="5"/>
      <c r="C70" s="13"/>
      <c r="D70" s="16"/>
      <c r="E70" s="1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22"/>
      <c r="B71" s="5"/>
      <c r="C71" s="13"/>
      <c r="D71" s="16"/>
      <c r="E71" s="1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22"/>
      <c r="B72" s="5"/>
      <c r="C72" s="13"/>
      <c r="D72" s="16"/>
      <c r="E72" s="1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22"/>
      <c r="B73" s="5"/>
      <c r="C73" s="13"/>
      <c r="D73" s="16"/>
      <c r="E73" s="1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22"/>
      <c r="B74" s="5"/>
      <c r="C74" s="13"/>
      <c r="D74" s="16"/>
      <c r="E74" s="1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22"/>
      <c r="B75" s="5"/>
      <c r="C75" s="13"/>
      <c r="D75" s="16"/>
      <c r="E75" s="1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22"/>
      <c r="B76" s="5"/>
      <c r="C76" s="13"/>
      <c r="D76" s="16"/>
      <c r="E76" s="1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22"/>
      <c r="B77" s="5"/>
      <c r="C77" s="13"/>
      <c r="D77" s="16"/>
      <c r="E77" s="1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22"/>
      <c r="B78" s="5"/>
      <c r="C78" s="13"/>
      <c r="D78" s="16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22"/>
      <c r="B79" s="5"/>
      <c r="C79" s="13"/>
      <c r="D79" s="16"/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22"/>
      <c r="B80" s="5"/>
      <c r="C80" s="13"/>
      <c r="D80" s="16"/>
      <c r="E80" s="1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22"/>
      <c r="B81" s="5"/>
      <c r="C81" s="13"/>
      <c r="D81" s="16"/>
      <c r="E81" s="1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22"/>
      <c r="B82" s="5"/>
      <c r="C82" s="13"/>
      <c r="D82" s="16"/>
      <c r="E82" s="1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22"/>
      <c r="B83" s="5"/>
      <c r="C83" s="13"/>
      <c r="D83" s="16"/>
      <c r="E83" s="1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22"/>
      <c r="B84" s="5"/>
      <c r="C84" s="13"/>
      <c r="D84" s="16"/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22"/>
      <c r="B85" s="5"/>
      <c r="C85" s="13"/>
      <c r="D85" s="16"/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22"/>
      <c r="B86" s="5"/>
      <c r="C86" s="13"/>
      <c r="D86" s="16"/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22"/>
      <c r="B87" s="5"/>
      <c r="C87" s="13"/>
      <c r="D87" s="16"/>
      <c r="E87" s="1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22"/>
      <c r="B88" s="5"/>
      <c r="C88" s="13"/>
      <c r="D88" s="16"/>
      <c r="E88" s="1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22"/>
      <c r="B89" s="5"/>
      <c r="C89" s="13"/>
      <c r="D89" s="16"/>
      <c r="E89" s="1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22"/>
      <c r="B90" s="5"/>
      <c r="C90" s="13"/>
      <c r="D90" s="16"/>
      <c r="E90" s="1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22"/>
      <c r="B91" s="5"/>
      <c r="C91" s="13"/>
      <c r="D91" s="16"/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22"/>
      <c r="B92" s="5"/>
      <c r="C92" s="13"/>
      <c r="D92" s="16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22"/>
      <c r="B93" s="5"/>
      <c r="C93" s="13"/>
      <c r="D93" s="16"/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22"/>
      <c r="B94" s="5"/>
      <c r="C94" s="13"/>
      <c r="D94" s="16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22"/>
      <c r="B95" s="5"/>
      <c r="C95" s="13"/>
      <c r="D95" s="16"/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22"/>
      <c r="B96" s="5"/>
      <c r="C96" s="13"/>
      <c r="D96" s="16"/>
      <c r="E96" s="1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22"/>
      <c r="B97" s="5"/>
      <c r="C97" s="13"/>
      <c r="D97" s="16"/>
      <c r="E97" s="1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22"/>
      <c r="B98" s="5"/>
      <c r="C98" s="13"/>
      <c r="D98" s="16"/>
      <c r="E98" s="1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22"/>
      <c r="B99" s="5"/>
      <c r="C99" s="13"/>
      <c r="D99" s="16"/>
      <c r="E99" s="1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22"/>
      <c r="B100" s="5"/>
      <c r="C100" s="13"/>
      <c r="D100" s="16"/>
      <c r="E100" s="1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22"/>
      <c r="B101" s="5"/>
      <c r="C101" s="13"/>
      <c r="D101" s="16"/>
      <c r="E101" s="1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22"/>
      <c r="B102" s="5"/>
      <c r="C102" s="13"/>
      <c r="D102" s="16"/>
      <c r="E102" s="1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22"/>
      <c r="B103" s="5"/>
      <c r="C103" s="13"/>
      <c r="D103" s="16"/>
      <c r="E103" s="1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22"/>
      <c r="B104" s="5"/>
      <c r="C104" s="13"/>
      <c r="D104" s="16"/>
      <c r="E104" s="1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22"/>
      <c r="B105" s="5"/>
      <c r="C105" s="13"/>
      <c r="D105" s="16"/>
      <c r="E105" s="1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22"/>
      <c r="B106" s="5"/>
      <c r="C106" s="13"/>
      <c r="D106" s="16"/>
      <c r="E106" s="1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22"/>
      <c r="B107" s="5"/>
      <c r="C107" s="13"/>
      <c r="D107" s="16"/>
      <c r="E107" s="1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22"/>
      <c r="B108" s="5"/>
      <c r="C108" s="13"/>
      <c r="D108" s="16"/>
      <c r="E108" s="1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22"/>
      <c r="B109" s="5"/>
      <c r="C109" s="13"/>
      <c r="D109" s="16"/>
      <c r="E109" s="1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22"/>
      <c r="B110" s="5"/>
      <c r="C110" s="13"/>
      <c r="D110" s="16"/>
      <c r="E110" s="1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22"/>
      <c r="B111" s="5"/>
      <c r="C111" s="13"/>
      <c r="D111" s="16"/>
      <c r="E111" s="1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22"/>
      <c r="B112" s="5"/>
      <c r="C112" s="13"/>
      <c r="D112" s="16"/>
      <c r="E112" s="1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22"/>
      <c r="B113" s="5"/>
      <c r="C113" s="13"/>
      <c r="D113" s="16"/>
      <c r="E113" s="1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22"/>
      <c r="B114" s="5"/>
      <c r="C114" s="13"/>
      <c r="D114" s="16"/>
      <c r="E114" s="1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22"/>
      <c r="B115" s="5"/>
      <c r="C115" s="13"/>
      <c r="D115" s="16"/>
      <c r="E115" s="1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22"/>
      <c r="B116" s="5"/>
      <c r="C116" s="13"/>
      <c r="D116" s="16"/>
      <c r="E116" s="1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22"/>
      <c r="B117" s="5"/>
      <c r="C117" s="13"/>
      <c r="D117" s="16"/>
      <c r="E117" s="1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22"/>
      <c r="B118" s="5"/>
      <c r="C118" s="13"/>
      <c r="D118" s="16"/>
      <c r="E118" s="1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22"/>
      <c r="B119" s="5"/>
      <c r="C119" s="13"/>
      <c r="D119" s="16"/>
      <c r="E119" s="1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22"/>
      <c r="B120" s="5"/>
      <c r="C120" s="13"/>
      <c r="D120" s="16"/>
      <c r="E120" s="1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22"/>
      <c r="B121" s="5"/>
      <c r="C121" s="13"/>
      <c r="D121" s="16"/>
      <c r="E121" s="1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22"/>
      <c r="B122" s="5"/>
      <c r="C122" s="13"/>
      <c r="D122" s="16"/>
      <c r="E122" s="1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22"/>
      <c r="B123" s="5"/>
      <c r="C123" s="13"/>
      <c r="D123" s="16"/>
      <c r="E123" s="1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22"/>
      <c r="B124" s="5"/>
      <c r="C124" s="13"/>
      <c r="D124" s="16"/>
      <c r="E124" s="1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22"/>
      <c r="B125" s="5"/>
      <c r="C125" s="13"/>
      <c r="D125" s="16"/>
      <c r="E125" s="1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22"/>
      <c r="B126" s="5"/>
      <c r="C126" s="13"/>
      <c r="D126" s="16"/>
      <c r="E126" s="1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22"/>
      <c r="B127" s="5"/>
      <c r="C127" s="13"/>
      <c r="D127" s="16"/>
      <c r="E127" s="1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22"/>
      <c r="B128" s="5"/>
      <c r="C128" s="13"/>
      <c r="D128" s="16"/>
      <c r="E128" s="1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22"/>
      <c r="B129" s="5"/>
      <c r="C129" s="13"/>
      <c r="D129" s="16"/>
      <c r="E129" s="1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22"/>
      <c r="B130" s="5"/>
      <c r="C130" s="13"/>
      <c r="D130" s="16"/>
      <c r="E130" s="1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22"/>
      <c r="B131" s="5"/>
      <c r="C131" s="13"/>
      <c r="D131" s="16"/>
      <c r="E131" s="1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22"/>
      <c r="B132" s="5"/>
      <c r="C132" s="13"/>
      <c r="D132" s="16"/>
      <c r="E132" s="1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22"/>
      <c r="B133" s="5"/>
      <c r="C133" s="13"/>
      <c r="D133" s="16"/>
      <c r="E133" s="1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22"/>
      <c r="B134" s="5"/>
      <c r="C134" s="13"/>
      <c r="D134" s="16"/>
      <c r="E134" s="1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22"/>
      <c r="B135" s="5"/>
      <c r="C135" s="13"/>
      <c r="D135" s="16"/>
      <c r="E135" s="1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22"/>
      <c r="B136" s="5"/>
      <c r="C136" s="13"/>
      <c r="D136" s="16"/>
      <c r="E136" s="1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22"/>
      <c r="B137" s="5"/>
      <c r="C137" s="13"/>
      <c r="D137" s="16"/>
      <c r="E137" s="1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22"/>
      <c r="B138" s="5"/>
      <c r="C138" s="13"/>
      <c r="D138" s="16"/>
      <c r="E138" s="1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22"/>
      <c r="B139" s="5"/>
      <c r="C139" s="13"/>
      <c r="D139" s="16"/>
      <c r="E139" s="1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22"/>
      <c r="B140" s="5"/>
      <c r="C140" s="13"/>
      <c r="D140" s="16"/>
      <c r="E140" s="1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22"/>
      <c r="B141" s="5"/>
      <c r="C141" s="13"/>
      <c r="D141" s="16"/>
      <c r="E141" s="1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22"/>
      <c r="B142" s="5"/>
      <c r="C142" s="13"/>
      <c r="D142" s="16"/>
      <c r="E142" s="1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22"/>
      <c r="B143" s="5"/>
      <c r="C143" s="13"/>
      <c r="D143" s="16"/>
      <c r="E143" s="1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22"/>
      <c r="B144" s="5"/>
      <c r="C144" s="13"/>
      <c r="D144" s="16"/>
      <c r="E144" s="1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22"/>
      <c r="B145" s="5"/>
      <c r="C145" s="13"/>
      <c r="D145" s="16"/>
      <c r="E145" s="1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22"/>
      <c r="B146" s="5"/>
      <c r="C146" s="13"/>
      <c r="D146" s="16"/>
      <c r="E146" s="1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22"/>
      <c r="B147" s="5"/>
      <c r="C147" s="13"/>
      <c r="D147" s="16"/>
      <c r="E147" s="1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22"/>
      <c r="B148" s="5"/>
      <c r="C148" s="13"/>
      <c r="D148" s="16"/>
      <c r="E148" s="1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22"/>
      <c r="B149" s="5"/>
      <c r="C149" s="13"/>
      <c r="D149" s="16"/>
      <c r="E149" s="1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22"/>
      <c r="B150" s="5"/>
      <c r="C150" s="13"/>
      <c r="D150" s="16"/>
      <c r="E150" s="1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22"/>
      <c r="B151" s="5"/>
      <c r="C151" s="13"/>
      <c r="D151" s="16"/>
      <c r="E151" s="1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22"/>
      <c r="B152" s="5"/>
      <c r="C152" s="13"/>
      <c r="D152" s="16"/>
      <c r="E152" s="1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22"/>
      <c r="B153" s="5"/>
      <c r="C153" s="13"/>
      <c r="D153" s="16"/>
      <c r="E153" s="1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22"/>
      <c r="B154" s="5"/>
      <c r="C154" s="13"/>
      <c r="D154" s="16"/>
      <c r="E154" s="1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22"/>
      <c r="B155" s="5"/>
      <c r="C155" s="13"/>
      <c r="D155" s="16"/>
      <c r="E155" s="1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22"/>
      <c r="B156" s="5"/>
      <c r="C156" s="13"/>
      <c r="D156" s="16"/>
      <c r="E156" s="1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22"/>
      <c r="B157" s="5"/>
      <c r="C157" s="13"/>
      <c r="D157" s="16"/>
      <c r="E157" s="1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22"/>
      <c r="B158" s="5"/>
      <c r="C158" s="13"/>
      <c r="D158" s="16"/>
      <c r="E158" s="1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22"/>
      <c r="B159" s="5"/>
      <c r="C159" s="13"/>
      <c r="D159" s="16"/>
      <c r="E159" s="1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22"/>
      <c r="B160" s="5"/>
      <c r="C160" s="13"/>
      <c r="D160" s="16"/>
      <c r="E160" s="1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22"/>
      <c r="B161" s="5"/>
      <c r="C161" s="13"/>
      <c r="D161" s="16"/>
      <c r="E161" s="1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22"/>
      <c r="B162" s="5"/>
      <c r="C162" s="13"/>
      <c r="D162" s="16"/>
      <c r="E162" s="1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22"/>
      <c r="B163" s="5"/>
      <c r="C163" s="13"/>
      <c r="D163" s="16"/>
      <c r="E163" s="1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22"/>
      <c r="B164" s="5"/>
      <c r="C164" s="13"/>
      <c r="D164" s="16"/>
      <c r="E164" s="1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22"/>
      <c r="B165" s="5"/>
      <c r="C165" s="13"/>
      <c r="D165" s="16"/>
      <c r="E165" s="1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22"/>
      <c r="B166" s="5"/>
      <c r="C166" s="13"/>
      <c r="D166" s="16"/>
      <c r="E166" s="1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22"/>
      <c r="B167" s="5"/>
      <c r="C167" s="13"/>
      <c r="D167" s="16"/>
      <c r="E167" s="1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22"/>
      <c r="B168" s="5"/>
      <c r="C168" s="13"/>
      <c r="D168" s="16"/>
      <c r="E168" s="1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22"/>
      <c r="B169" s="5"/>
      <c r="C169" s="13"/>
      <c r="D169" s="16"/>
      <c r="E169" s="1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22"/>
      <c r="B170" s="5"/>
      <c r="C170" s="13"/>
      <c r="D170" s="16"/>
      <c r="E170" s="1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22"/>
      <c r="B171" s="5"/>
      <c r="C171" s="13"/>
      <c r="D171" s="16"/>
      <c r="E171" s="1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22"/>
      <c r="B172" s="5"/>
      <c r="C172" s="13"/>
      <c r="D172" s="16"/>
      <c r="E172" s="1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22"/>
      <c r="B173" s="5"/>
      <c r="C173" s="13"/>
      <c r="D173" s="16"/>
      <c r="E173" s="1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22"/>
      <c r="B174" s="5"/>
      <c r="C174" s="13"/>
      <c r="D174" s="16"/>
      <c r="E174" s="1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22"/>
      <c r="B175" s="5"/>
      <c r="C175" s="13"/>
      <c r="D175" s="16"/>
      <c r="E175" s="1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22"/>
      <c r="B176" s="5"/>
      <c r="C176" s="13"/>
      <c r="D176" s="16"/>
      <c r="E176" s="1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22"/>
      <c r="B177" s="5"/>
      <c r="C177" s="13"/>
      <c r="D177" s="16"/>
      <c r="E177" s="1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22"/>
      <c r="B178" s="5"/>
      <c r="C178" s="13"/>
      <c r="D178" s="16"/>
      <c r="E178" s="1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22"/>
      <c r="B179" s="5"/>
      <c r="C179" s="13"/>
      <c r="D179" s="16"/>
      <c r="E179" s="1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22"/>
      <c r="B180" s="5"/>
      <c r="C180" s="13"/>
      <c r="D180" s="16"/>
      <c r="E180" s="1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22"/>
      <c r="B181" s="5"/>
      <c r="C181" s="13"/>
      <c r="D181" s="16"/>
      <c r="E181" s="1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22"/>
      <c r="B182" s="5"/>
      <c r="C182" s="13"/>
      <c r="D182" s="16"/>
      <c r="E182" s="1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22"/>
      <c r="B183" s="5"/>
      <c r="C183" s="13"/>
      <c r="D183" s="16"/>
      <c r="E183" s="1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22"/>
      <c r="B184" s="5"/>
      <c r="C184" s="13"/>
      <c r="D184" s="16"/>
      <c r="E184" s="1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22"/>
      <c r="B185" s="5"/>
      <c r="C185" s="13"/>
      <c r="D185" s="16"/>
      <c r="E185" s="1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22"/>
      <c r="B186" s="5"/>
      <c r="C186" s="13"/>
      <c r="D186" s="16"/>
      <c r="E186" s="1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22"/>
      <c r="B187" s="5"/>
      <c r="C187" s="13"/>
      <c r="D187" s="16"/>
      <c r="E187" s="1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22"/>
      <c r="B188" s="5"/>
      <c r="C188" s="13"/>
      <c r="D188" s="16"/>
      <c r="E188" s="1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22"/>
      <c r="B189" s="5"/>
      <c r="C189" s="13"/>
      <c r="D189" s="16"/>
      <c r="E189" s="1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22"/>
      <c r="B190" s="5"/>
      <c r="C190" s="13"/>
      <c r="D190" s="16"/>
      <c r="E190" s="1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22"/>
      <c r="B191" s="5"/>
      <c r="C191" s="13"/>
      <c r="D191" s="16"/>
      <c r="E191" s="1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22"/>
      <c r="B192" s="5"/>
      <c r="C192" s="13"/>
      <c r="D192" s="16"/>
      <c r="E192" s="1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22"/>
      <c r="B193" s="5"/>
      <c r="C193" s="13"/>
      <c r="D193" s="16"/>
      <c r="E193" s="1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22"/>
      <c r="B194" s="5"/>
      <c r="C194" s="13"/>
      <c r="D194" s="16"/>
      <c r="E194" s="1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22"/>
      <c r="B195" s="5"/>
      <c r="C195" s="13"/>
      <c r="D195" s="16"/>
      <c r="E195" s="1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22"/>
      <c r="B196" s="5"/>
      <c r="C196" s="13"/>
      <c r="D196" s="16"/>
      <c r="E196" s="1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22"/>
      <c r="B197" s="5"/>
      <c r="C197" s="13"/>
      <c r="D197" s="16"/>
      <c r="E197" s="1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22"/>
      <c r="B198" s="5"/>
      <c r="C198" s="13"/>
      <c r="D198" s="16"/>
      <c r="E198" s="1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22"/>
      <c r="B199" s="5"/>
      <c r="C199" s="13"/>
      <c r="D199" s="16"/>
      <c r="E199" s="1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22"/>
      <c r="B200" s="5"/>
      <c r="C200" s="13"/>
      <c r="D200" s="16"/>
      <c r="E200" s="1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22"/>
      <c r="B201" s="5"/>
      <c r="C201" s="13"/>
      <c r="D201" s="16"/>
      <c r="E201" s="1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22"/>
      <c r="B202" s="5"/>
      <c r="C202" s="13"/>
      <c r="D202" s="16"/>
      <c r="E202" s="1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22"/>
      <c r="B203" s="5"/>
      <c r="C203" s="13"/>
      <c r="D203" s="16"/>
      <c r="E203" s="1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22"/>
      <c r="B204" s="5"/>
      <c r="C204" s="13"/>
      <c r="D204" s="16"/>
      <c r="E204" s="1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22"/>
      <c r="B205" s="5"/>
      <c r="C205" s="13"/>
      <c r="D205" s="16"/>
      <c r="E205" s="1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22"/>
      <c r="B206" s="5"/>
      <c r="C206" s="13"/>
      <c r="D206" s="16"/>
      <c r="E206" s="1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22"/>
      <c r="B207" s="5"/>
      <c r="C207" s="13"/>
      <c r="D207" s="16"/>
      <c r="E207" s="1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22"/>
      <c r="B208" s="5"/>
      <c r="C208" s="13"/>
      <c r="D208" s="16"/>
      <c r="E208" s="1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22"/>
      <c r="B209" s="5"/>
      <c r="C209" s="13"/>
      <c r="D209" s="16"/>
      <c r="E209" s="1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22"/>
      <c r="B210" s="5"/>
      <c r="C210" s="13"/>
      <c r="D210" s="16"/>
      <c r="E210" s="1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22"/>
      <c r="B211" s="5"/>
      <c r="C211" s="13"/>
      <c r="D211" s="16"/>
      <c r="E211" s="1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22"/>
      <c r="B212" s="5"/>
      <c r="C212" s="13"/>
      <c r="D212" s="16"/>
      <c r="E212" s="1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22"/>
      <c r="B213" s="5"/>
      <c r="C213" s="13"/>
      <c r="D213" s="16"/>
      <c r="E213" s="1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22"/>
      <c r="B214" s="5"/>
      <c r="C214" s="13"/>
      <c r="D214" s="16"/>
      <c r="E214" s="1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22"/>
      <c r="B215" s="5"/>
      <c r="C215" s="13"/>
      <c r="D215" s="16"/>
      <c r="E215" s="1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22"/>
      <c r="B216" s="5"/>
      <c r="C216" s="13"/>
      <c r="D216" s="16"/>
      <c r="E216" s="1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22"/>
      <c r="B217" s="5"/>
      <c r="C217" s="13"/>
      <c r="D217" s="16"/>
      <c r="E217" s="1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22"/>
      <c r="B218" s="5"/>
      <c r="C218" s="13"/>
      <c r="D218" s="16"/>
      <c r="E218" s="1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22"/>
      <c r="B219" s="5"/>
      <c r="C219" s="13"/>
      <c r="D219" s="16"/>
      <c r="E219" s="1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22"/>
      <c r="B220" s="5"/>
      <c r="C220" s="13"/>
      <c r="D220" s="16"/>
      <c r="E220" s="1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22"/>
      <c r="B221" s="5"/>
      <c r="C221" s="13"/>
      <c r="D221" s="16"/>
      <c r="E221" s="1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22"/>
      <c r="B222" s="5"/>
      <c r="C222" s="13"/>
      <c r="D222" s="16"/>
      <c r="E222" s="1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22"/>
      <c r="B223" s="5"/>
      <c r="C223" s="13"/>
      <c r="D223" s="16"/>
      <c r="E223" s="1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22"/>
      <c r="B224" s="5"/>
      <c r="C224" s="13"/>
      <c r="D224" s="16"/>
      <c r="E224" s="1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22"/>
      <c r="B225" s="5"/>
      <c r="C225" s="13"/>
      <c r="D225" s="16"/>
      <c r="E225" s="1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22"/>
      <c r="B226" s="5"/>
      <c r="C226" s="13"/>
      <c r="D226" s="16"/>
      <c r="E226" s="1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22"/>
      <c r="B227" s="5"/>
      <c r="C227" s="13"/>
      <c r="D227" s="16"/>
      <c r="E227" s="1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22"/>
      <c r="B228" s="5"/>
      <c r="C228" s="13"/>
      <c r="D228" s="16"/>
      <c r="E228" s="1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22"/>
      <c r="B229" s="5"/>
      <c r="C229" s="13"/>
      <c r="D229" s="16"/>
      <c r="E229" s="1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22"/>
      <c r="B230" s="5"/>
      <c r="C230" s="13"/>
      <c r="D230" s="16"/>
      <c r="E230" s="1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22"/>
      <c r="B231" s="5"/>
      <c r="C231" s="13"/>
      <c r="D231" s="16"/>
      <c r="E231" s="1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22"/>
      <c r="B232" s="5"/>
      <c r="C232" s="13"/>
      <c r="D232" s="16"/>
      <c r="E232" s="1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22"/>
      <c r="B233" s="5"/>
      <c r="C233" s="13"/>
      <c r="D233" s="16"/>
      <c r="E233" s="1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22"/>
      <c r="B234" s="5"/>
      <c r="C234" s="13"/>
      <c r="D234" s="16"/>
      <c r="E234" s="1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22"/>
      <c r="B235" s="5"/>
      <c r="C235" s="13"/>
      <c r="D235" s="16"/>
      <c r="E235" s="1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4">
    <mergeCell ref="A1:A5"/>
    <mergeCell ref="A8:A12"/>
    <mergeCell ref="A16:A21"/>
    <mergeCell ref="A25:A30"/>
  </mergeCells>
  <phoneticPr fontId="18" type="noConversion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000"/>
  <sheetViews>
    <sheetView workbookViewId="0"/>
  </sheetViews>
  <sheetFormatPr defaultColWidth="12.5703125" defaultRowHeight="15" customHeight="1"/>
  <cols>
    <col min="1" max="1" width="18.28515625" customWidth="1"/>
    <col min="2" max="2" width="24.140625" customWidth="1"/>
    <col min="3" max="3" width="25.5703125" customWidth="1"/>
    <col min="4" max="4" width="39.140625" customWidth="1"/>
    <col min="5" max="5" width="74.140625" customWidth="1"/>
    <col min="6" max="25" width="8" customWidth="1"/>
    <col min="26" max="26" width="7.5703125" customWidth="1"/>
  </cols>
  <sheetData>
    <row r="1" spans="1:26" ht="13.5" customHeight="1">
      <c r="A1" s="42" t="s">
        <v>32</v>
      </c>
      <c r="B1" s="1" t="s">
        <v>1</v>
      </c>
      <c r="C1" s="2" t="s">
        <v>2</v>
      </c>
      <c r="D1" s="3" t="s">
        <v>3</v>
      </c>
      <c r="E1" s="4" t="s">
        <v>4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3.5" customHeight="1">
      <c r="A2" s="40"/>
      <c r="B2" s="6" t="s">
        <v>5</v>
      </c>
      <c r="C2" s="7">
        <v>3000000</v>
      </c>
      <c r="D2" s="8"/>
      <c r="E2" s="9" t="s">
        <v>6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 customHeight="1">
      <c r="A3" s="40"/>
      <c r="B3" s="6" t="s">
        <v>7</v>
      </c>
      <c r="C3" s="7">
        <v>60000</v>
      </c>
      <c r="D3" s="8"/>
      <c r="E3" s="10" t="s">
        <v>8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3.5" customHeight="1">
      <c r="A4" s="40"/>
      <c r="B4" s="11" t="s">
        <v>9</v>
      </c>
      <c r="C4" s="25">
        <f>ROUND((C2-C3)/1.2*0.2,0)</f>
        <v>490000</v>
      </c>
      <c r="D4" s="8" t="s">
        <v>33</v>
      </c>
      <c r="E4" s="1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3.5" customHeight="1">
      <c r="A5" s="41"/>
      <c r="B5" s="11" t="s">
        <v>12</v>
      </c>
      <c r="C5" s="12">
        <f>C2-C3-C4</f>
        <v>2450000</v>
      </c>
      <c r="D5" s="8" t="s">
        <v>13</v>
      </c>
      <c r="E5" s="1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3.5" customHeight="1">
      <c r="A6" s="24"/>
      <c r="B6" s="14" t="s">
        <v>15</v>
      </c>
      <c r="C6" s="15">
        <f>C4/C5</f>
        <v>0.2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3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3.5" customHeight="1">
      <c r="A8" s="42" t="s">
        <v>34</v>
      </c>
      <c r="B8" s="1" t="s">
        <v>1</v>
      </c>
      <c r="C8" s="2" t="s">
        <v>2</v>
      </c>
      <c r="D8" s="3" t="s">
        <v>3</v>
      </c>
      <c r="E8" s="4" t="s">
        <v>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3.5" customHeight="1">
      <c r="A9" s="40"/>
      <c r="B9" s="6" t="s">
        <v>5</v>
      </c>
      <c r="C9" s="7">
        <v>3000000</v>
      </c>
      <c r="D9" s="8"/>
      <c r="E9" s="9" t="s">
        <v>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3.5" customHeight="1">
      <c r="A10" s="40"/>
      <c r="B10" s="6" t="s">
        <v>7</v>
      </c>
      <c r="C10" s="7">
        <v>10000</v>
      </c>
      <c r="D10" s="8"/>
      <c r="E10" s="10" t="s">
        <v>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3.5" customHeight="1">
      <c r="A11" s="40"/>
      <c r="B11" s="11" t="s">
        <v>35</v>
      </c>
      <c r="C11" s="25">
        <f>(((C9-C10)/1.35)*0.15)</f>
        <v>332222.22222222219</v>
      </c>
      <c r="D11" s="8" t="s">
        <v>36</v>
      </c>
      <c r="E11" s="10" t="s">
        <v>37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3.5" customHeight="1">
      <c r="A12" s="40"/>
      <c r="B12" s="11" t="s">
        <v>9</v>
      </c>
      <c r="C12" s="25">
        <f>ROUND((C9-C10)/1.35*0.2,0)</f>
        <v>442963</v>
      </c>
      <c r="D12" s="8" t="s">
        <v>38</v>
      </c>
      <c r="E12" s="1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3.5" customHeight="1">
      <c r="A13" s="41"/>
      <c r="B13" s="11" t="s">
        <v>12</v>
      </c>
      <c r="C13" s="12">
        <f>C9-C10-C12-C11</f>
        <v>2214814.777777778</v>
      </c>
      <c r="D13" s="8" t="s">
        <v>24</v>
      </c>
      <c r="E13" s="1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3.5" customHeight="1">
      <c r="A14" s="21"/>
      <c r="B14" s="14" t="s">
        <v>15</v>
      </c>
      <c r="C14" s="15">
        <f>C12/C13</f>
        <v>0.20000002006688994</v>
      </c>
      <c r="D14" s="16"/>
      <c r="E14" s="17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3.5" customHeight="1">
      <c r="A15" s="26"/>
      <c r="B15" s="14" t="s">
        <v>25</v>
      </c>
      <c r="C15" s="15">
        <f>C11/C13</f>
        <v>0.15000000250836121</v>
      </c>
      <c r="D15" s="16"/>
      <c r="E15" s="1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3.5" customHeight="1">
      <c r="A16" s="26"/>
      <c r="B16" s="27"/>
      <c r="C16" s="28"/>
      <c r="D16" s="16"/>
      <c r="E16" s="17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customHeight="1">
      <c r="A17" s="42" t="s">
        <v>39</v>
      </c>
      <c r="B17" s="1" t="s">
        <v>1</v>
      </c>
      <c r="C17" s="2" t="s">
        <v>2</v>
      </c>
      <c r="D17" s="3" t="s">
        <v>3</v>
      </c>
      <c r="E17" s="4" t="s">
        <v>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customHeight="1">
      <c r="A18" s="40"/>
      <c r="B18" s="6" t="s">
        <v>5</v>
      </c>
      <c r="C18" s="7">
        <v>1000000</v>
      </c>
      <c r="D18" s="8"/>
      <c r="E18" s="9" t="s">
        <v>6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customHeight="1">
      <c r="A19" s="40"/>
      <c r="B19" s="6" t="s">
        <v>7</v>
      </c>
      <c r="C19" s="7">
        <v>10000</v>
      </c>
      <c r="D19" s="8"/>
      <c r="E19" s="10" t="s">
        <v>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customHeight="1">
      <c r="A20" s="40"/>
      <c r="B20" s="11" t="s">
        <v>40</v>
      </c>
      <c r="C20" s="12">
        <f>((C18-C19)/1.5)*0.3</f>
        <v>198000</v>
      </c>
      <c r="D20" s="8" t="s">
        <v>41</v>
      </c>
      <c r="E20" s="10" t="s">
        <v>42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customHeight="1">
      <c r="A21" s="40"/>
      <c r="B21" s="11" t="s">
        <v>9</v>
      </c>
      <c r="C21" s="25">
        <f>((C18-C19)/1.5)*0.2</f>
        <v>132000</v>
      </c>
      <c r="D21" s="11" t="s">
        <v>43</v>
      </c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customHeight="1">
      <c r="A22" s="41"/>
      <c r="B22" s="11" t="s">
        <v>12</v>
      </c>
      <c r="C22" s="12">
        <f>C18-C20-C21-C19</f>
        <v>660000</v>
      </c>
      <c r="D22" s="8" t="s">
        <v>24</v>
      </c>
      <c r="E22" s="10" t="s">
        <v>14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21"/>
      <c r="B23" s="14" t="s">
        <v>15</v>
      </c>
      <c r="C23" s="15">
        <f>C21/C22</f>
        <v>0.2</v>
      </c>
      <c r="D23" s="16"/>
      <c r="E23" s="1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22"/>
      <c r="B24" s="14" t="s">
        <v>25</v>
      </c>
      <c r="C24" s="15">
        <f>C20/C22</f>
        <v>0.3</v>
      </c>
      <c r="D24" s="16"/>
      <c r="E24" s="1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3.5" customHeight="1">
      <c r="A26" s="24"/>
      <c r="B26" s="23"/>
      <c r="C26" s="13" t="s">
        <v>30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3.5" customHeight="1">
      <c r="A27" s="24"/>
      <c r="B27" s="5"/>
      <c r="C27" s="13" t="s">
        <v>31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3.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3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3.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3.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3.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3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3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3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3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3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3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3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3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3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3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3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3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3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3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3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3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3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3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3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3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3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3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3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3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3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3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3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3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3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3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3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3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3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3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3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3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3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3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3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3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3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3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3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3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3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3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3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3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3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3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3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3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3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3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3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3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3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3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3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3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3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3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3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3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3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3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3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3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3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3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3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3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3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3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3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3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3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3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3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3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3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3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3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3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3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3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3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3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3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3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3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3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3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3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3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3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3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3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3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3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3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3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3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3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3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3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3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3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3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3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3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3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3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3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3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3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3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3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3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3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3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3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3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3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3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3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3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3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3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3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3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3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3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3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3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3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3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3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3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3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3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3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3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3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3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3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3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3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3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3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3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3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3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3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3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3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3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3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3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3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3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3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3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3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3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3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3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3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3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3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3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3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3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3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3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3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3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3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3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3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3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3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3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3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3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3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3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3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3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3.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3.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3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3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3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3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3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3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3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3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3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3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3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3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3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3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3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3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3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3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3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3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3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3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3.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3.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3.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3.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3.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3.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3.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3.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3.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3.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3.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3.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3.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3.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3.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3.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3.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3.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3.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3.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3.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3.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3.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3.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3.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3.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3.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3.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3.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3.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3.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3.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3.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3.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3.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3.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3.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3.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3.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3.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3.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3.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3.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3.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3.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3.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3.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3.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3.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3.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3.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3.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3.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3.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3.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3.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3.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3.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3.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3.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3.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3.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3.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3.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3.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3.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3.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3.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3.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3.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3.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3.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3.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3.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3.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3.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3.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3.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3.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3.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3.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3.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3.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3.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3.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3.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3.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3.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3.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3.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3.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3.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3.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3.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3.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3.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3.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3.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3.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3.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3.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3.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3.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3.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3.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3.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3.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3.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3.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3.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3.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3.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3.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3.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3.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3.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3.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3.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3.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3.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3.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3.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3.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3.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3.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3.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3.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3.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3.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3.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3.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3.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3.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3.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3.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3.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3.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3.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3.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3.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3.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3.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3.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3.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3.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3.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3.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3.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3.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3.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3.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3.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3.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3.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3.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3.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3.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3.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3.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3.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3.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3.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3.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3.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3.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3.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3.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3.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3.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3.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3.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3.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3.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3.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3.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3.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3.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3.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3.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3.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3.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3.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3.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3.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3.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3.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3.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3.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3.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3.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3.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3.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3.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3.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3.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3.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3.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3.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3.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3.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3.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3.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3.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3.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3.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3.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3.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3.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3.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3.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3.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3.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3.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3.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3.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3.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3.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3.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3.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3.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3.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3.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3.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3.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3.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3.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3.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3.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3.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3.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3.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3.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3.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3.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3.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3.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3.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3.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3.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3.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3.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3.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3.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3.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3.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3.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3.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3.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3.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3.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3.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3.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3.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3.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3.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3.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3.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3.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3.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3.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3.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3.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3.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3.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3.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3.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3.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3.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3.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3.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3.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3.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3.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3.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3.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3.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3.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3.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3.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3.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3.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3.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3.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3.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3.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3.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3.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3.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3.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3.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3.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3.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3.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3.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3.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3.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3.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3.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3.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3.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3.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3.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3.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3.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3.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3.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3.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3.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3.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3.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3.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3.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3.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3.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3.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3.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3.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3.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3.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3.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3.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3.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3.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3.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3.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3.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3.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3.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3.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3.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3.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3.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3.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3.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3.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3.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3.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3.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3.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3.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3.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3.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3.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3.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3.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3.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3.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3.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3.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3.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3.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3.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3.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3.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3.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3.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3.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3.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3.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3.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3.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3.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3.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3.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3.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3.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3.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3.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3.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3.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3.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3.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3.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3.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3.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3.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3.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3.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3.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3.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3.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3.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3.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3.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3.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3.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3.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3.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3.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3.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3.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3.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3.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3.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3.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3.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3.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3.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3.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3.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3.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3.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3.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3.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3.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3.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3.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3.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3.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3.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3.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3.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3.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3.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3.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3.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3.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3.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3.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3.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3.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3.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3.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3.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3.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3.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3.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3.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3.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3.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3.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3.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3.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3.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3.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3.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3.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3.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3.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3.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3.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3.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3.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3.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3.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3.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3.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3.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3.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3.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3.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3.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3.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3.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3.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3.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3.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3.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3.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3.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3.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3.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3.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3.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3.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3.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3.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3.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3.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3.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3.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3.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3.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3.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3.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3.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3.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3.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3.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3.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3.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3.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3.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3.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3.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3.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3.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3.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3.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3.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3.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3.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3.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3.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3.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3.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3.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3.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3.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3.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3.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3.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3.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3.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3.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3.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3.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3.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3.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3.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3.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3.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3.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3.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3.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3.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3.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3.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3.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3.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3.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3.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3.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3.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3.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3.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3.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3.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3.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3.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3.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3.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3.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3.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3.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3.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3.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3.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3.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3.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3.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3.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3.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3.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3.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3.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3.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3.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3.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3.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3.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3.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3.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3.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3.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3.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3.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3.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3.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3.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3.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3.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3.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3.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3.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3.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3.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3.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3.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3.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3.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3.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3.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3.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3.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3.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3.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3.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3.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3.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3.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3.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3.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3.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3.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3.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3.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3.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3.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3.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3.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3.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3.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3.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3.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3.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3.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3.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3.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3.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3.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3.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3.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3.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3.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3.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3.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3.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3.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3.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3.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3.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3.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3.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3.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3.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3.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3.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3.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3.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3.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3.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3.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3.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3.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3.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3.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3.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3.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3.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3.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3.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3.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3.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3.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3.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3.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3.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3.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3.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3.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3.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3.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3.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3.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3.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3.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3.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3.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3.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3.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3.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3.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3.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3.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3.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3.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3.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3.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3.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3.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3.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3.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3.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3.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3.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3.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3.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3.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3.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3.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3.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3.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3.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3.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3.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3.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3.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3.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3.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3.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3.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3.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3.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3.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3.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3.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3.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3.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3.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3.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3.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3.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3.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3.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3.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3.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3.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3.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3.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3.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3.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3.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3.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3.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3.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3.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3.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3.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3.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3.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3.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3.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3.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3.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3.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3.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3.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3.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3.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3.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3.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3.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3.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3.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3.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3.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3.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3.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3.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3.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3.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3.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3.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3.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3.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3.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3.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3.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3.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3.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3.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3.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3.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3.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3.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3.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3.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3.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3.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3.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3.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3.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3.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3">
    <mergeCell ref="A1:A5"/>
    <mergeCell ref="A8:A13"/>
    <mergeCell ref="A17:A22"/>
  </mergeCells>
  <phoneticPr fontId="18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3CEFA"/>
    <outlinePr summaryBelow="0" summaryRight="0"/>
  </sheetPr>
  <dimension ref="A1:Z998"/>
  <sheetViews>
    <sheetView zoomScale="130" zoomScaleNormal="130" workbookViewId="0">
      <selection activeCell="E14" sqref="E14"/>
    </sheetView>
  </sheetViews>
  <sheetFormatPr defaultColWidth="12.5703125" defaultRowHeight="15" customHeight="1"/>
  <cols>
    <col min="1" max="1" width="19.42578125" customWidth="1"/>
    <col min="2" max="2" width="20.85546875" customWidth="1"/>
    <col min="3" max="3" width="25.5703125" customWidth="1"/>
    <col min="4" max="4" width="38" customWidth="1"/>
    <col min="5" max="5" width="104.42578125" customWidth="1"/>
    <col min="6" max="26" width="11" customWidth="1"/>
  </cols>
  <sheetData>
    <row r="1" spans="1:26" ht="15.75" customHeight="1">
      <c r="A1" s="22"/>
      <c r="B1" s="5"/>
      <c r="C1" s="13"/>
      <c r="D1" s="16"/>
      <c r="E1" s="1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43" t="s">
        <v>44</v>
      </c>
      <c r="B2" s="1" t="s">
        <v>1</v>
      </c>
      <c r="C2" s="2" t="s">
        <v>2</v>
      </c>
      <c r="D2" s="3" t="s">
        <v>3</v>
      </c>
      <c r="E2" s="4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44"/>
      <c r="B3" s="6" t="s">
        <v>5</v>
      </c>
      <c r="C3" s="7">
        <v>100000</v>
      </c>
      <c r="D3" s="8"/>
      <c r="E3" s="10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44"/>
      <c r="B4" s="11" t="s">
        <v>45</v>
      </c>
      <c r="C4" s="12">
        <f>ROUND(C3/1.05*0.05,0)</f>
        <v>4762</v>
      </c>
      <c r="D4" s="8" t="s">
        <v>46</v>
      </c>
      <c r="E4" s="10" t="s">
        <v>47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44"/>
      <c r="B5" s="11" t="s">
        <v>9</v>
      </c>
      <c r="C5" s="12">
        <f>ROUND(((C3-C4)/1.4)*0.4,0)</f>
        <v>27211</v>
      </c>
      <c r="D5" s="8" t="s">
        <v>65</v>
      </c>
      <c r="E5" s="10" t="s">
        <v>48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44"/>
      <c r="B6" s="11" t="s">
        <v>12</v>
      </c>
      <c r="C6" s="12">
        <f>ROUND(C3-C4-C5,0)</f>
        <v>68027</v>
      </c>
      <c r="D6" s="8" t="s">
        <v>64</v>
      </c>
      <c r="E6" s="10" t="s">
        <v>14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45"/>
      <c r="B7" s="29" t="s">
        <v>49</v>
      </c>
      <c r="C7" s="30">
        <f>(C3-C5)*0.7</f>
        <v>50952.299999999996</v>
      </c>
      <c r="D7" s="31" t="s">
        <v>50</v>
      </c>
      <c r="E7" s="32" t="s">
        <v>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33"/>
      <c r="B8" s="14" t="s">
        <v>15</v>
      </c>
      <c r="C8" s="15">
        <f>C5/C6</f>
        <v>0.40000294000911402</v>
      </c>
      <c r="D8" s="34"/>
      <c r="E8" s="3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36"/>
      <c r="B9" s="37"/>
      <c r="C9" s="19"/>
      <c r="D9" s="20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43" t="s">
        <v>52</v>
      </c>
      <c r="B10" s="1" t="s">
        <v>1</v>
      </c>
      <c r="C10" s="2" t="s">
        <v>2</v>
      </c>
      <c r="D10" s="3" t="s">
        <v>3</v>
      </c>
      <c r="E10" s="4" t="s">
        <v>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44"/>
      <c r="B11" s="6" t="s">
        <v>5</v>
      </c>
      <c r="C11" s="7">
        <v>100000</v>
      </c>
      <c r="D11" s="8"/>
      <c r="E11" s="9" t="s">
        <v>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44"/>
      <c r="B12" s="11" t="s">
        <v>45</v>
      </c>
      <c r="C12" s="12">
        <f>ROUND((C11/1.05)*0.05,0)</f>
        <v>4762</v>
      </c>
      <c r="D12" s="8" t="s">
        <v>46</v>
      </c>
      <c r="E12" s="10" t="s">
        <v>47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44"/>
      <c r="B13" s="11" t="s">
        <v>9</v>
      </c>
      <c r="C13" s="12">
        <f>ROUND(((C11-C12)/1.2)*0.2,0)</f>
        <v>15873</v>
      </c>
      <c r="D13" s="8" t="s">
        <v>63</v>
      </c>
      <c r="E13" s="10" t="s">
        <v>53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44"/>
      <c r="B14" s="11" t="s">
        <v>12</v>
      </c>
      <c r="C14" s="12">
        <f>ROUND(C11-C12-C13,0)</f>
        <v>79365</v>
      </c>
      <c r="D14" s="8" t="s">
        <v>64</v>
      </c>
      <c r="E14" s="10" t="s">
        <v>14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45"/>
      <c r="B15" s="29" t="s">
        <v>49</v>
      </c>
      <c r="C15" s="30">
        <f>(C11-C13)*0.7</f>
        <v>58888.899999999994</v>
      </c>
      <c r="D15" s="31" t="s">
        <v>50</v>
      </c>
      <c r="E15" s="32" t="s">
        <v>51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21"/>
      <c r="B16" s="14" t="s">
        <v>15</v>
      </c>
      <c r="C16" s="15">
        <f>C13/C14</f>
        <v>0.2</v>
      </c>
      <c r="D16" s="34"/>
      <c r="E16" s="3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22"/>
      <c r="B17" s="5"/>
      <c r="C17" s="13"/>
      <c r="D17" s="16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22"/>
      <c r="B18" s="23"/>
      <c r="C18" s="13" t="s">
        <v>30</v>
      </c>
      <c r="D18" s="16"/>
      <c r="E18" s="1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22"/>
      <c r="B19" s="5"/>
      <c r="C19" s="13" t="s">
        <v>31</v>
      </c>
      <c r="D19" s="16"/>
      <c r="E19" s="1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22"/>
      <c r="B20" s="5"/>
      <c r="C20" s="13"/>
      <c r="D20" s="16"/>
      <c r="E20" s="1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22"/>
      <c r="B21" s="5"/>
      <c r="C21" s="13"/>
      <c r="D21" s="16"/>
      <c r="E21" s="1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2"/>
      <c r="B22" s="5"/>
      <c r="C22" s="13"/>
      <c r="D22" s="16"/>
      <c r="E22" s="1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22"/>
      <c r="B23" s="5"/>
      <c r="C23" s="13"/>
      <c r="D23" s="16"/>
      <c r="E23" s="1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22"/>
      <c r="B24" s="5"/>
      <c r="C24" s="13"/>
      <c r="D24" s="16"/>
      <c r="E24" s="1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22"/>
      <c r="B25" s="5"/>
      <c r="C25" s="13"/>
      <c r="D25" s="16"/>
      <c r="E25" s="1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22"/>
      <c r="B26" s="5"/>
      <c r="C26" s="13"/>
      <c r="D26" s="16"/>
      <c r="E26" s="1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22"/>
      <c r="B27" s="5"/>
      <c r="C27" s="13"/>
      <c r="D27" s="16"/>
      <c r="E27" s="1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22"/>
      <c r="B28" s="5"/>
      <c r="C28" s="13"/>
      <c r="D28" s="16"/>
      <c r="E28" s="1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22"/>
      <c r="B29" s="5"/>
      <c r="C29" s="13"/>
      <c r="D29" s="16"/>
      <c r="E29" s="1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22"/>
      <c r="B30" s="5"/>
      <c r="C30" s="13"/>
      <c r="D30" s="16"/>
      <c r="E30" s="1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22"/>
      <c r="B31" s="5"/>
      <c r="C31" s="13"/>
      <c r="D31" s="16"/>
      <c r="E31" s="1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22"/>
      <c r="B32" s="5"/>
      <c r="C32" s="13"/>
      <c r="D32" s="16"/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22"/>
      <c r="B33" s="5"/>
      <c r="C33" s="13"/>
      <c r="D33" s="16"/>
      <c r="E33" s="1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22"/>
      <c r="B34" s="5"/>
      <c r="C34" s="13"/>
      <c r="D34" s="16"/>
      <c r="E34" s="1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22"/>
      <c r="B35" s="5"/>
      <c r="C35" s="13"/>
      <c r="D35" s="16"/>
      <c r="E35" s="1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22"/>
      <c r="B36" s="5"/>
      <c r="C36" s="13"/>
      <c r="D36" s="16"/>
      <c r="E36" s="1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22"/>
      <c r="B37" s="5"/>
      <c r="C37" s="13"/>
      <c r="D37" s="16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22"/>
      <c r="B38" s="5"/>
      <c r="C38" s="13"/>
      <c r="D38" s="16"/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22"/>
      <c r="B39" s="5"/>
      <c r="C39" s="13"/>
      <c r="D39" s="16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22"/>
      <c r="B40" s="5"/>
      <c r="C40" s="13"/>
      <c r="D40" s="16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22"/>
      <c r="B41" s="5"/>
      <c r="C41" s="13"/>
      <c r="D41" s="16"/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22"/>
      <c r="B42" s="5"/>
      <c r="C42" s="13"/>
      <c r="D42" s="16"/>
      <c r="E42" s="1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22"/>
      <c r="B43" s="5"/>
      <c r="C43" s="13"/>
      <c r="D43" s="16"/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22"/>
      <c r="B44" s="5"/>
      <c r="C44" s="13"/>
      <c r="D44" s="16"/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22"/>
      <c r="B45" s="5"/>
      <c r="C45" s="13"/>
      <c r="D45" s="16"/>
      <c r="E45" s="1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22"/>
      <c r="B46" s="5"/>
      <c r="C46" s="13"/>
      <c r="D46" s="16"/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22"/>
      <c r="B47" s="5"/>
      <c r="C47" s="13"/>
      <c r="D47" s="16"/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22"/>
      <c r="B48" s="5"/>
      <c r="C48" s="13"/>
      <c r="D48" s="16"/>
      <c r="E48" s="1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22"/>
      <c r="B49" s="5"/>
      <c r="C49" s="13"/>
      <c r="D49" s="16"/>
      <c r="E49" s="1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22"/>
      <c r="B50" s="5"/>
      <c r="C50" s="13"/>
      <c r="D50" s="16"/>
      <c r="E50" s="1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22"/>
      <c r="B51" s="5"/>
      <c r="C51" s="13"/>
      <c r="D51" s="16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22"/>
      <c r="B52" s="5"/>
      <c r="C52" s="13"/>
      <c r="D52" s="16"/>
      <c r="E52" s="1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22"/>
      <c r="B53" s="5"/>
      <c r="C53" s="13"/>
      <c r="D53" s="16"/>
      <c r="E53" s="1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22"/>
      <c r="B54" s="5"/>
      <c r="C54" s="13"/>
      <c r="D54" s="16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22"/>
      <c r="B55" s="5"/>
      <c r="C55" s="13"/>
      <c r="D55" s="16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22"/>
      <c r="B56" s="5"/>
      <c r="C56" s="13"/>
      <c r="D56" s="16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22"/>
      <c r="B57" s="5"/>
      <c r="C57" s="13"/>
      <c r="D57" s="16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22"/>
      <c r="B58" s="5"/>
      <c r="C58" s="13"/>
      <c r="D58" s="16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22"/>
      <c r="B59" s="5"/>
      <c r="C59" s="13"/>
      <c r="D59" s="16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22"/>
      <c r="B60" s="5"/>
      <c r="C60" s="13"/>
      <c r="D60" s="16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22"/>
      <c r="B61" s="5"/>
      <c r="C61" s="13"/>
      <c r="D61" s="16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22"/>
      <c r="B62" s="5"/>
      <c r="C62" s="13"/>
      <c r="D62" s="16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22"/>
      <c r="B63" s="5"/>
      <c r="C63" s="13"/>
      <c r="D63" s="16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22"/>
      <c r="B64" s="5"/>
      <c r="C64" s="13"/>
      <c r="D64" s="16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22"/>
      <c r="B65" s="5"/>
      <c r="C65" s="13"/>
      <c r="D65" s="16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22"/>
      <c r="B66" s="5"/>
      <c r="C66" s="13"/>
      <c r="D66" s="16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22"/>
      <c r="B67" s="5"/>
      <c r="C67" s="13"/>
      <c r="D67" s="16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22"/>
      <c r="B68" s="5"/>
      <c r="C68" s="13"/>
      <c r="D68" s="16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22"/>
      <c r="B69" s="5"/>
      <c r="C69" s="13"/>
      <c r="D69" s="16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22"/>
      <c r="B70" s="5"/>
      <c r="C70" s="13"/>
      <c r="D70" s="16"/>
      <c r="E70" s="1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22"/>
      <c r="B71" s="5"/>
      <c r="C71" s="13"/>
      <c r="D71" s="16"/>
      <c r="E71" s="1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22"/>
      <c r="B72" s="5"/>
      <c r="C72" s="13"/>
      <c r="D72" s="16"/>
      <c r="E72" s="1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22"/>
      <c r="B73" s="5"/>
      <c r="C73" s="13"/>
      <c r="D73" s="16"/>
      <c r="E73" s="1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22"/>
      <c r="B74" s="5"/>
      <c r="C74" s="13"/>
      <c r="D74" s="16"/>
      <c r="E74" s="1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22"/>
      <c r="B75" s="5"/>
      <c r="C75" s="13"/>
      <c r="D75" s="16"/>
      <c r="E75" s="1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22"/>
      <c r="B76" s="5"/>
      <c r="C76" s="13"/>
      <c r="D76" s="16"/>
      <c r="E76" s="1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22"/>
      <c r="B77" s="5"/>
      <c r="C77" s="13"/>
      <c r="D77" s="16"/>
      <c r="E77" s="1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22"/>
      <c r="B78" s="5"/>
      <c r="C78" s="13"/>
      <c r="D78" s="16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22"/>
      <c r="B79" s="5"/>
      <c r="C79" s="13"/>
      <c r="D79" s="16"/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22"/>
      <c r="B80" s="5"/>
      <c r="C80" s="13"/>
      <c r="D80" s="16"/>
      <c r="E80" s="1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22"/>
      <c r="B81" s="5"/>
      <c r="C81" s="13"/>
      <c r="D81" s="16"/>
      <c r="E81" s="1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22"/>
      <c r="B82" s="5"/>
      <c r="C82" s="13"/>
      <c r="D82" s="16"/>
      <c r="E82" s="1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22"/>
      <c r="B83" s="5"/>
      <c r="C83" s="13"/>
      <c r="D83" s="16"/>
      <c r="E83" s="1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22"/>
      <c r="B84" s="5"/>
      <c r="C84" s="13"/>
      <c r="D84" s="16"/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22"/>
      <c r="B85" s="5"/>
      <c r="C85" s="13"/>
      <c r="D85" s="16"/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22"/>
      <c r="B86" s="5"/>
      <c r="C86" s="13"/>
      <c r="D86" s="16"/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22"/>
      <c r="B87" s="5"/>
      <c r="C87" s="13"/>
      <c r="D87" s="16"/>
      <c r="E87" s="1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22"/>
      <c r="B88" s="5"/>
      <c r="C88" s="13"/>
      <c r="D88" s="16"/>
      <c r="E88" s="1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22"/>
      <c r="B89" s="5"/>
      <c r="C89" s="13"/>
      <c r="D89" s="16"/>
      <c r="E89" s="1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22"/>
      <c r="B90" s="5"/>
      <c r="C90" s="13"/>
      <c r="D90" s="16"/>
      <c r="E90" s="1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22"/>
      <c r="B91" s="5"/>
      <c r="C91" s="13"/>
      <c r="D91" s="16"/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22"/>
      <c r="B92" s="5"/>
      <c r="C92" s="13"/>
      <c r="D92" s="16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22"/>
      <c r="B93" s="5"/>
      <c r="C93" s="13"/>
      <c r="D93" s="16"/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22"/>
      <c r="B94" s="5"/>
      <c r="C94" s="13"/>
      <c r="D94" s="16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22"/>
      <c r="B95" s="5"/>
      <c r="C95" s="13"/>
      <c r="D95" s="16"/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22"/>
      <c r="B96" s="5"/>
      <c r="C96" s="13"/>
      <c r="D96" s="16"/>
      <c r="E96" s="1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22"/>
      <c r="B97" s="5"/>
      <c r="C97" s="13"/>
      <c r="D97" s="16"/>
      <c r="E97" s="1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22"/>
      <c r="B98" s="5"/>
      <c r="C98" s="13"/>
      <c r="D98" s="16"/>
      <c r="E98" s="1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22"/>
      <c r="B99" s="5"/>
      <c r="C99" s="13"/>
      <c r="D99" s="16"/>
      <c r="E99" s="1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22"/>
      <c r="B100" s="5"/>
      <c r="C100" s="13"/>
      <c r="D100" s="16"/>
      <c r="E100" s="1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22"/>
      <c r="B101" s="5"/>
      <c r="C101" s="13"/>
      <c r="D101" s="16"/>
      <c r="E101" s="1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22"/>
      <c r="B102" s="5"/>
      <c r="C102" s="13"/>
      <c r="D102" s="16"/>
      <c r="E102" s="1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22"/>
      <c r="B103" s="5"/>
      <c r="C103" s="13"/>
      <c r="D103" s="16"/>
      <c r="E103" s="1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22"/>
      <c r="B104" s="5"/>
      <c r="C104" s="13"/>
      <c r="D104" s="16"/>
      <c r="E104" s="1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22"/>
      <c r="B105" s="5"/>
      <c r="C105" s="13"/>
      <c r="D105" s="16"/>
      <c r="E105" s="1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22"/>
      <c r="B106" s="5"/>
      <c r="C106" s="13"/>
      <c r="D106" s="16"/>
      <c r="E106" s="1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22"/>
      <c r="B107" s="5"/>
      <c r="C107" s="13"/>
      <c r="D107" s="16"/>
      <c r="E107" s="1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22"/>
      <c r="B108" s="5"/>
      <c r="C108" s="13"/>
      <c r="D108" s="16"/>
      <c r="E108" s="1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22"/>
      <c r="B109" s="5"/>
      <c r="C109" s="13"/>
      <c r="D109" s="16"/>
      <c r="E109" s="1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22"/>
      <c r="B110" s="5"/>
      <c r="C110" s="13"/>
      <c r="D110" s="16"/>
      <c r="E110" s="1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22"/>
      <c r="B111" s="5"/>
      <c r="C111" s="13"/>
      <c r="D111" s="16"/>
      <c r="E111" s="1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22"/>
      <c r="B112" s="5"/>
      <c r="C112" s="13"/>
      <c r="D112" s="16"/>
      <c r="E112" s="1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22"/>
      <c r="B113" s="5"/>
      <c r="C113" s="13"/>
      <c r="D113" s="16"/>
      <c r="E113" s="1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22"/>
      <c r="B114" s="5"/>
      <c r="C114" s="13"/>
      <c r="D114" s="16"/>
      <c r="E114" s="1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22"/>
      <c r="B115" s="5"/>
      <c r="C115" s="13"/>
      <c r="D115" s="16"/>
      <c r="E115" s="1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22"/>
      <c r="B116" s="5"/>
      <c r="C116" s="13"/>
      <c r="D116" s="16"/>
      <c r="E116" s="1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22"/>
      <c r="B117" s="5"/>
      <c r="C117" s="13"/>
      <c r="D117" s="16"/>
      <c r="E117" s="1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22"/>
      <c r="B118" s="5"/>
      <c r="C118" s="13"/>
      <c r="D118" s="16"/>
      <c r="E118" s="1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22"/>
      <c r="B119" s="5"/>
      <c r="C119" s="13"/>
      <c r="D119" s="16"/>
      <c r="E119" s="1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22"/>
      <c r="B120" s="5"/>
      <c r="C120" s="13"/>
      <c r="D120" s="16"/>
      <c r="E120" s="1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22"/>
      <c r="B121" s="5"/>
      <c r="C121" s="13"/>
      <c r="D121" s="16"/>
      <c r="E121" s="1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22"/>
      <c r="B122" s="5"/>
      <c r="C122" s="13"/>
      <c r="D122" s="16"/>
      <c r="E122" s="1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22"/>
      <c r="B123" s="5"/>
      <c r="C123" s="13"/>
      <c r="D123" s="16"/>
      <c r="E123" s="1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22"/>
      <c r="B124" s="5"/>
      <c r="C124" s="13"/>
      <c r="D124" s="16"/>
      <c r="E124" s="1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22"/>
      <c r="B125" s="5"/>
      <c r="C125" s="13"/>
      <c r="D125" s="16"/>
      <c r="E125" s="1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22"/>
      <c r="B126" s="5"/>
      <c r="C126" s="13"/>
      <c r="D126" s="16"/>
      <c r="E126" s="1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22"/>
      <c r="B127" s="5"/>
      <c r="C127" s="13"/>
      <c r="D127" s="16"/>
      <c r="E127" s="1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22"/>
      <c r="B128" s="5"/>
      <c r="C128" s="13"/>
      <c r="D128" s="16"/>
      <c r="E128" s="1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22"/>
      <c r="B129" s="5"/>
      <c r="C129" s="13"/>
      <c r="D129" s="16"/>
      <c r="E129" s="1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22"/>
      <c r="B130" s="5"/>
      <c r="C130" s="13"/>
      <c r="D130" s="16"/>
      <c r="E130" s="1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22"/>
      <c r="B131" s="5"/>
      <c r="C131" s="13"/>
      <c r="D131" s="16"/>
      <c r="E131" s="1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22"/>
      <c r="B132" s="5"/>
      <c r="C132" s="13"/>
      <c r="D132" s="16"/>
      <c r="E132" s="1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22"/>
      <c r="B133" s="5"/>
      <c r="C133" s="13"/>
      <c r="D133" s="16"/>
      <c r="E133" s="1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22"/>
      <c r="B134" s="5"/>
      <c r="C134" s="13"/>
      <c r="D134" s="16"/>
      <c r="E134" s="1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22"/>
      <c r="B135" s="5"/>
      <c r="C135" s="13"/>
      <c r="D135" s="16"/>
      <c r="E135" s="1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22"/>
      <c r="B136" s="5"/>
      <c r="C136" s="13"/>
      <c r="D136" s="16"/>
      <c r="E136" s="1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22"/>
      <c r="B137" s="5"/>
      <c r="C137" s="13"/>
      <c r="D137" s="16"/>
      <c r="E137" s="1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22"/>
      <c r="B138" s="5"/>
      <c r="C138" s="13"/>
      <c r="D138" s="16"/>
      <c r="E138" s="1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22"/>
      <c r="B139" s="5"/>
      <c r="C139" s="13"/>
      <c r="D139" s="16"/>
      <c r="E139" s="1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22"/>
      <c r="B140" s="5"/>
      <c r="C140" s="13"/>
      <c r="D140" s="16"/>
      <c r="E140" s="1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22"/>
      <c r="B141" s="5"/>
      <c r="C141" s="13"/>
      <c r="D141" s="16"/>
      <c r="E141" s="1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22"/>
      <c r="B142" s="5"/>
      <c r="C142" s="13"/>
      <c r="D142" s="16"/>
      <c r="E142" s="1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22"/>
      <c r="B143" s="5"/>
      <c r="C143" s="13"/>
      <c r="D143" s="16"/>
      <c r="E143" s="1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22"/>
      <c r="B144" s="5"/>
      <c r="C144" s="13"/>
      <c r="D144" s="16"/>
      <c r="E144" s="1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22"/>
      <c r="B145" s="5"/>
      <c r="C145" s="13"/>
      <c r="D145" s="16"/>
      <c r="E145" s="1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22"/>
      <c r="B146" s="5"/>
      <c r="C146" s="13"/>
      <c r="D146" s="16"/>
      <c r="E146" s="1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22"/>
      <c r="B147" s="5"/>
      <c r="C147" s="13"/>
      <c r="D147" s="16"/>
      <c r="E147" s="1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22"/>
      <c r="B148" s="5"/>
      <c r="C148" s="13"/>
      <c r="D148" s="16"/>
      <c r="E148" s="1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22"/>
      <c r="B149" s="5"/>
      <c r="C149" s="13"/>
      <c r="D149" s="16"/>
      <c r="E149" s="1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22"/>
      <c r="B150" s="5"/>
      <c r="C150" s="13"/>
      <c r="D150" s="16"/>
      <c r="E150" s="1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22"/>
      <c r="B151" s="5"/>
      <c r="C151" s="13"/>
      <c r="D151" s="16"/>
      <c r="E151" s="1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22"/>
      <c r="B152" s="5"/>
      <c r="C152" s="13"/>
      <c r="D152" s="16"/>
      <c r="E152" s="1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22"/>
      <c r="B153" s="5"/>
      <c r="C153" s="13"/>
      <c r="D153" s="16"/>
      <c r="E153" s="1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22"/>
      <c r="B154" s="5"/>
      <c r="C154" s="13"/>
      <c r="D154" s="16"/>
      <c r="E154" s="1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22"/>
      <c r="B155" s="5"/>
      <c r="C155" s="13"/>
      <c r="D155" s="16"/>
      <c r="E155" s="1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22"/>
      <c r="B156" s="5"/>
      <c r="C156" s="13"/>
      <c r="D156" s="16"/>
      <c r="E156" s="1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22"/>
      <c r="B157" s="5"/>
      <c r="C157" s="13"/>
      <c r="D157" s="16"/>
      <c r="E157" s="1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22"/>
      <c r="B158" s="5"/>
      <c r="C158" s="13"/>
      <c r="D158" s="16"/>
      <c r="E158" s="1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22"/>
      <c r="B159" s="5"/>
      <c r="C159" s="13"/>
      <c r="D159" s="16"/>
      <c r="E159" s="1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22"/>
      <c r="B160" s="5"/>
      <c r="C160" s="13"/>
      <c r="D160" s="16"/>
      <c r="E160" s="1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22"/>
      <c r="B161" s="5"/>
      <c r="C161" s="13"/>
      <c r="D161" s="16"/>
      <c r="E161" s="1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22"/>
      <c r="B162" s="5"/>
      <c r="C162" s="13"/>
      <c r="D162" s="16"/>
      <c r="E162" s="1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22"/>
      <c r="B163" s="5"/>
      <c r="C163" s="13"/>
      <c r="D163" s="16"/>
      <c r="E163" s="1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22"/>
      <c r="B164" s="5"/>
      <c r="C164" s="13"/>
      <c r="D164" s="16"/>
      <c r="E164" s="1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22"/>
      <c r="B165" s="5"/>
      <c r="C165" s="13"/>
      <c r="D165" s="16"/>
      <c r="E165" s="1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22"/>
      <c r="B166" s="5"/>
      <c r="C166" s="13"/>
      <c r="D166" s="16"/>
      <c r="E166" s="1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22"/>
      <c r="B167" s="5"/>
      <c r="C167" s="13"/>
      <c r="D167" s="16"/>
      <c r="E167" s="1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22"/>
      <c r="B168" s="5"/>
      <c r="C168" s="13"/>
      <c r="D168" s="16"/>
      <c r="E168" s="1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22"/>
      <c r="B169" s="5"/>
      <c r="C169" s="13"/>
      <c r="D169" s="16"/>
      <c r="E169" s="1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22"/>
      <c r="B170" s="5"/>
      <c r="C170" s="13"/>
      <c r="D170" s="16"/>
      <c r="E170" s="1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22"/>
      <c r="B171" s="5"/>
      <c r="C171" s="13"/>
      <c r="D171" s="16"/>
      <c r="E171" s="1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22"/>
      <c r="B172" s="5"/>
      <c r="C172" s="13"/>
      <c r="D172" s="16"/>
      <c r="E172" s="1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22"/>
      <c r="B173" s="5"/>
      <c r="C173" s="13"/>
      <c r="D173" s="16"/>
      <c r="E173" s="1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22"/>
      <c r="B174" s="5"/>
      <c r="C174" s="13"/>
      <c r="D174" s="16"/>
      <c r="E174" s="1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22"/>
      <c r="B175" s="5"/>
      <c r="C175" s="13"/>
      <c r="D175" s="16"/>
      <c r="E175" s="1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22"/>
      <c r="B176" s="5"/>
      <c r="C176" s="13"/>
      <c r="D176" s="16"/>
      <c r="E176" s="1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22"/>
      <c r="B177" s="5"/>
      <c r="C177" s="13"/>
      <c r="D177" s="16"/>
      <c r="E177" s="1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22"/>
      <c r="B178" s="5"/>
      <c r="C178" s="13"/>
      <c r="D178" s="16"/>
      <c r="E178" s="1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22"/>
      <c r="B179" s="5"/>
      <c r="C179" s="13"/>
      <c r="D179" s="16"/>
      <c r="E179" s="1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22"/>
      <c r="B180" s="5"/>
      <c r="C180" s="13"/>
      <c r="D180" s="16"/>
      <c r="E180" s="1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22"/>
      <c r="B181" s="5"/>
      <c r="C181" s="13"/>
      <c r="D181" s="16"/>
      <c r="E181" s="1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22"/>
      <c r="B182" s="5"/>
      <c r="C182" s="13"/>
      <c r="D182" s="16"/>
      <c r="E182" s="1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22"/>
      <c r="B183" s="5"/>
      <c r="C183" s="13"/>
      <c r="D183" s="16"/>
      <c r="E183" s="1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22"/>
      <c r="B184" s="5"/>
      <c r="C184" s="13"/>
      <c r="D184" s="16"/>
      <c r="E184" s="1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22"/>
      <c r="B185" s="5"/>
      <c r="C185" s="13"/>
      <c r="D185" s="16"/>
      <c r="E185" s="1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22"/>
      <c r="B186" s="5"/>
      <c r="C186" s="13"/>
      <c r="D186" s="16"/>
      <c r="E186" s="1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22"/>
      <c r="B187" s="5"/>
      <c r="C187" s="13"/>
      <c r="D187" s="16"/>
      <c r="E187" s="1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22"/>
      <c r="B188" s="5"/>
      <c r="C188" s="13"/>
      <c r="D188" s="16"/>
      <c r="E188" s="1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22"/>
      <c r="B189" s="5"/>
      <c r="C189" s="13"/>
      <c r="D189" s="16"/>
      <c r="E189" s="1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22"/>
      <c r="B190" s="5"/>
      <c r="C190" s="13"/>
      <c r="D190" s="16"/>
      <c r="E190" s="1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22"/>
      <c r="B191" s="5"/>
      <c r="C191" s="13"/>
      <c r="D191" s="16"/>
      <c r="E191" s="1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22"/>
      <c r="B192" s="5"/>
      <c r="C192" s="13"/>
      <c r="D192" s="16"/>
      <c r="E192" s="1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22"/>
      <c r="B193" s="5"/>
      <c r="C193" s="13"/>
      <c r="D193" s="16"/>
      <c r="E193" s="1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22"/>
      <c r="B194" s="5"/>
      <c r="C194" s="13"/>
      <c r="D194" s="16"/>
      <c r="E194" s="1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22"/>
      <c r="B195" s="5"/>
      <c r="C195" s="13"/>
      <c r="D195" s="16"/>
      <c r="E195" s="1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22"/>
      <c r="B196" s="5"/>
      <c r="C196" s="13"/>
      <c r="D196" s="16"/>
      <c r="E196" s="1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22"/>
      <c r="B197" s="5"/>
      <c r="C197" s="13"/>
      <c r="D197" s="16"/>
      <c r="E197" s="1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22"/>
      <c r="B198" s="5"/>
      <c r="C198" s="13"/>
      <c r="D198" s="16"/>
      <c r="E198" s="1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22"/>
      <c r="B199" s="5"/>
      <c r="C199" s="13"/>
      <c r="D199" s="16"/>
      <c r="E199" s="1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22"/>
      <c r="B200" s="5"/>
      <c r="C200" s="13"/>
      <c r="D200" s="16"/>
      <c r="E200" s="1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22"/>
      <c r="B201" s="5"/>
      <c r="C201" s="13"/>
      <c r="D201" s="16"/>
      <c r="E201" s="1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22"/>
      <c r="B202" s="5"/>
      <c r="C202" s="13"/>
      <c r="D202" s="16"/>
      <c r="E202" s="1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22"/>
      <c r="B203" s="5"/>
      <c r="C203" s="13"/>
      <c r="D203" s="16"/>
      <c r="E203" s="1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22"/>
      <c r="B204" s="5"/>
      <c r="C204" s="13"/>
      <c r="D204" s="16"/>
      <c r="E204" s="1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22"/>
      <c r="B205" s="5"/>
      <c r="C205" s="13"/>
      <c r="D205" s="16"/>
      <c r="E205" s="1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22"/>
      <c r="B206" s="5"/>
      <c r="C206" s="13"/>
      <c r="D206" s="16"/>
      <c r="E206" s="1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22"/>
      <c r="B207" s="5"/>
      <c r="C207" s="13"/>
      <c r="D207" s="16"/>
      <c r="E207" s="1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22"/>
      <c r="B208" s="5"/>
      <c r="C208" s="13"/>
      <c r="D208" s="16"/>
      <c r="E208" s="1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22"/>
      <c r="B209" s="5"/>
      <c r="C209" s="13"/>
      <c r="D209" s="16"/>
      <c r="E209" s="1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22"/>
      <c r="B210" s="5"/>
      <c r="C210" s="13"/>
      <c r="D210" s="16"/>
      <c r="E210" s="1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22"/>
      <c r="B211" s="5"/>
      <c r="C211" s="13"/>
      <c r="D211" s="16"/>
      <c r="E211" s="1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22"/>
      <c r="B212" s="5"/>
      <c r="C212" s="13"/>
      <c r="D212" s="16"/>
      <c r="E212" s="1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22"/>
      <c r="B213" s="5"/>
      <c r="C213" s="13"/>
      <c r="D213" s="16"/>
      <c r="E213" s="1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22"/>
      <c r="B214" s="5"/>
      <c r="C214" s="13"/>
      <c r="D214" s="16"/>
      <c r="E214" s="1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22"/>
      <c r="B215" s="5"/>
      <c r="C215" s="13"/>
      <c r="D215" s="16"/>
      <c r="E215" s="1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22"/>
      <c r="B216" s="5"/>
      <c r="C216" s="13"/>
      <c r="D216" s="16"/>
      <c r="E216" s="1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22"/>
      <c r="B217" s="5"/>
      <c r="C217" s="13"/>
      <c r="D217" s="16"/>
      <c r="E217" s="1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22"/>
      <c r="B218" s="5"/>
      <c r="C218" s="13"/>
      <c r="D218" s="16"/>
      <c r="E218" s="1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22"/>
      <c r="B219" s="5"/>
      <c r="C219" s="13"/>
      <c r="D219" s="16"/>
      <c r="E219" s="1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</sheetData>
  <mergeCells count="2">
    <mergeCell ref="A2:A7"/>
    <mergeCell ref="A10:A15"/>
  </mergeCells>
  <phoneticPr fontId="18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Z998"/>
  <sheetViews>
    <sheetView tabSelected="1" zoomScale="130" zoomScaleNormal="130" workbookViewId="0">
      <selection activeCell="F32" sqref="F32"/>
    </sheetView>
  </sheetViews>
  <sheetFormatPr defaultColWidth="12.5703125" defaultRowHeight="12.75"/>
  <cols>
    <col min="1" max="1" width="21.140625" customWidth="1"/>
    <col min="2" max="2" width="26.7109375" customWidth="1"/>
    <col min="3" max="3" width="41.85546875" customWidth="1"/>
    <col min="4" max="6" width="8" customWidth="1"/>
    <col min="7" max="26" width="7.5703125" customWidth="1"/>
  </cols>
  <sheetData>
    <row r="1" spans="1:26" ht="15.75">
      <c r="A1" s="47" t="s">
        <v>54</v>
      </c>
      <c r="B1" s="1" t="s">
        <v>1</v>
      </c>
      <c r="C1" s="3" t="s">
        <v>3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.75">
      <c r="A2" s="44"/>
      <c r="B2" s="6" t="s">
        <v>5</v>
      </c>
      <c r="C2" s="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5.75">
      <c r="A3" s="44"/>
      <c r="B3" s="6" t="s">
        <v>7</v>
      </c>
      <c r="C3" s="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5.75">
      <c r="A4" s="44"/>
      <c r="B4" s="11" t="s">
        <v>9</v>
      </c>
      <c r="C4" s="8" t="s">
        <v>10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5.75">
      <c r="A5" s="45"/>
      <c r="B5" s="11" t="s">
        <v>12</v>
      </c>
      <c r="C5" s="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5.75">
      <c r="A6" s="47" t="s">
        <v>55</v>
      </c>
      <c r="B6" s="1" t="s">
        <v>1</v>
      </c>
      <c r="C6" s="3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5.75">
      <c r="A7" s="44"/>
      <c r="B7" s="6" t="s">
        <v>5</v>
      </c>
      <c r="C7" s="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.75">
      <c r="A8" s="44"/>
      <c r="B8" s="6" t="s">
        <v>7</v>
      </c>
      <c r="C8" s="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.75">
      <c r="A9" s="44"/>
      <c r="B9" s="11" t="s">
        <v>9</v>
      </c>
      <c r="C9" s="8" t="s">
        <v>23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5.75">
      <c r="A10" s="45"/>
      <c r="B10" s="11" t="s">
        <v>12</v>
      </c>
      <c r="C10" s="8" t="s">
        <v>24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5.75">
      <c r="A11" s="47" t="s">
        <v>56</v>
      </c>
      <c r="B11" s="1" t="s">
        <v>1</v>
      </c>
      <c r="C11" s="3" t="s">
        <v>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5.75">
      <c r="A12" s="44"/>
      <c r="B12" s="6" t="s">
        <v>5</v>
      </c>
      <c r="C12" s="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5.75">
      <c r="A13" s="44"/>
      <c r="B13" s="6" t="s">
        <v>7</v>
      </c>
      <c r="C13" s="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5.75">
      <c r="A14" s="44"/>
      <c r="B14" s="11" t="s">
        <v>57</v>
      </c>
      <c r="C14" s="8" t="s">
        <v>21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.75">
      <c r="A15" s="44"/>
      <c r="B15" s="11" t="s">
        <v>9</v>
      </c>
      <c r="C15" s="8" t="s">
        <v>23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.75">
      <c r="A16" s="45"/>
      <c r="B16" s="11" t="s">
        <v>12</v>
      </c>
      <c r="C16" s="8" t="s">
        <v>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5.75">
      <c r="A17" s="46" t="s">
        <v>58</v>
      </c>
      <c r="B17" s="1" t="s">
        <v>1</v>
      </c>
      <c r="C17" s="3" t="s">
        <v>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5.75">
      <c r="A18" s="44"/>
      <c r="B18" s="6" t="s">
        <v>5</v>
      </c>
      <c r="C18" s="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5.75">
      <c r="A19" s="44"/>
      <c r="B19" s="6" t="s">
        <v>7</v>
      </c>
      <c r="C19" s="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.75">
      <c r="A20" s="44"/>
      <c r="B20" s="11" t="s">
        <v>9</v>
      </c>
      <c r="C20" s="8" t="s">
        <v>33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5.75">
      <c r="A21" s="45"/>
      <c r="B21" s="11" t="s">
        <v>12</v>
      </c>
      <c r="C21" s="8" t="s">
        <v>13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5.75">
      <c r="A22" s="46" t="s">
        <v>59</v>
      </c>
      <c r="B22" s="1" t="s">
        <v>1</v>
      </c>
      <c r="C22" s="3" t="s">
        <v>3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75">
      <c r="A23" s="44"/>
      <c r="B23" s="6" t="s">
        <v>5</v>
      </c>
      <c r="C23" s="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>
      <c r="A24" s="44"/>
      <c r="B24" s="6" t="s">
        <v>7</v>
      </c>
      <c r="C24" s="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5.75">
      <c r="A25" s="44"/>
      <c r="B25" s="11" t="s">
        <v>35</v>
      </c>
      <c r="C25" s="8" t="s">
        <v>36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75">
      <c r="A26" s="44"/>
      <c r="B26" s="11" t="s">
        <v>9</v>
      </c>
      <c r="C26" s="8" t="s">
        <v>38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>
      <c r="A27" s="45"/>
      <c r="B27" s="11" t="s">
        <v>12</v>
      </c>
      <c r="C27" s="8" t="s">
        <v>24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>
      <c r="A28" s="46" t="s">
        <v>60</v>
      </c>
      <c r="B28" s="1" t="s">
        <v>1</v>
      </c>
      <c r="C28" s="3" t="s">
        <v>3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75">
      <c r="A29" s="44"/>
      <c r="B29" s="6" t="s">
        <v>5</v>
      </c>
      <c r="C29" s="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44"/>
      <c r="B30" s="6" t="s">
        <v>7</v>
      </c>
      <c r="C30" s="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75">
      <c r="A31" s="44"/>
      <c r="B31" s="11" t="s">
        <v>40</v>
      </c>
      <c r="C31" s="8" t="s">
        <v>41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5.75">
      <c r="A32" s="44"/>
      <c r="B32" s="11" t="s">
        <v>9</v>
      </c>
      <c r="C32" s="11" t="s">
        <v>43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.75">
      <c r="A33" s="45"/>
      <c r="B33" s="11" t="s">
        <v>12</v>
      </c>
      <c r="C33" s="8" t="s">
        <v>24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5.75">
      <c r="A34" s="43" t="s">
        <v>61</v>
      </c>
      <c r="B34" s="1" t="s">
        <v>1</v>
      </c>
      <c r="C34" s="3" t="s">
        <v>3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5.75">
      <c r="A35" s="44"/>
      <c r="B35" s="6" t="s">
        <v>5</v>
      </c>
      <c r="C35" s="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5.75">
      <c r="A36" s="44"/>
      <c r="B36" s="11" t="s">
        <v>45</v>
      </c>
      <c r="C36" s="8" t="s">
        <v>46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5.75">
      <c r="A37" s="44"/>
      <c r="B37" s="11" t="s">
        <v>9</v>
      </c>
      <c r="C37" s="8" t="s">
        <v>65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5.75">
      <c r="A38" s="44"/>
      <c r="B38" s="11" t="s">
        <v>12</v>
      </c>
      <c r="C38" s="8" t="s">
        <v>64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5.75">
      <c r="A39" s="45"/>
      <c r="B39" s="29" t="s">
        <v>49</v>
      </c>
      <c r="C39" s="31" t="s">
        <v>50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.75">
      <c r="A40" s="43" t="s">
        <v>62</v>
      </c>
      <c r="B40" s="1" t="s">
        <v>1</v>
      </c>
      <c r="C40" s="3" t="s">
        <v>3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5.75">
      <c r="A41" s="44"/>
      <c r="B41" s="6" t="s">
        <v>5</v>
      </c>
      <c r="C41" s="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5.75">
      <c r="A42" s="44"/>
      <c r="B42" s="11" t="s">
        <v>45</v>
      </c>
      <c r="C42" s="8" t="s">
        <v>46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5.75">
      <c r="A43" s="44"/>
      <c r="B43" s="11" t="s">
        <v>9</v>
      </c>
      <c r="C43" s="8" t="s">
        <v>63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5.75">
      <c r="A44" s="44"/>
      <c r="B44" s="11" t="s">
        <v>12</v>
      </c>
      <c r="C44" s="8" t="s">
        <v>64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5.75">
      <c r="A45" s="45"/>
      <c r="B45" s="29" t="s">
        <v>49</v>
      </c>
      <c r="C45" s="31" t="s">
        <v>50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</sheetData>
  <mergeCells count="8">
    <mergeCell ref="A28:A33"/>
    <mergeCell ref="A34:A39"/>
    <mergeCell ref="A40:A45"/>
    <mergeCell ref="A1:A5"/>
    <mergeCell ref="A6:A10"/>
    <mergeCell ref="A11:A16"/>
    <mergeCell ref="A17:A21"/>
    <mergeCell ref="A22:A27"/>
  </mergeCells>
  <phoneticPr fontId="18" type="noConversion"/>
  <pageMargins left="0.70866141732283472" right="0.70866141732283472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一般產學案</vt:lpstr>
      <vt:lpstr>前瞻總部&amp;創新學院計畫案</vt:lpstr>
      <vt:lpstr>技術服務案</vt:lpstr>
      <vt:lpstr>產學案公式表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ntutuser-6006-3</dc:creator>
  <cp:lastModifiedBy>北科大-產學處</cp:lastModifiedBy>
  <dcterms:created xsi:type="dcterms:W3CDTF">2026-01-09T01:08:56Z</dcterms:created>
  <dcterms:modified xsi:type="dcterms:W3CDTF">2026-01-14T02:49:33Z</dcterms:modified>
</cp:coreProperties>
</file>