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一般產學案" sheetId="1" r:id="rId4"/>
    <sheet state="visible" name="前瞻總部&amp;創新學院計畫案" sheetId="2" r:id="rId5"/>
    <sheet state="visible" name="技術服務案" sheetId="3" r:id="rId6"/>
    <sheet state="visible" name="產學案公式表" sheetId="4" r:id="rId7"/>
  </sheets>
  <definedNames/>
  <calcPr/>
  <extLst>
    <ext uri="GoogleSheetsCustomDataVersion2">
      <go:sheetsCustomData xmlns:go="http://customooxmlschemas.google.com/" r:id="rId8" roundtripDataChecksum="uP9GdxDkVxtFlm529/XOdnCyJfMWXogt420CYhvuUy8="/>
    </ext>
  </extLst>
</workbook>
</file>

<file path=xl/sharedStrings.xml><?xml version="1.0" encoding="utf-8"?>
<sst xmlns="http://schemas.openxmlformats.org/spreadsheetml/2006/main" count="258" uniqueCount="66">
  <si>
    <r>
      <rPr>
        <rFont val="微軟正黑體"/>
        <b/>
        <color rgb="FFFF0000"/>
        <sz val="12.0"/>
      </rPr>
      <t>政府</t>
    </r>
    <r>
      <rPr>
        <rFont val="微軟正黑體"/>
        <b/>
        <color theme="1"/>
        <sz val="12.0"/>
      </rPr>
      <t>產學案
(管理費</t>
    </r>
    <r>
      <rPr>
        <rFont val="微軟正黑體"/>
        <b/>
        <color rgb="FFFF0000"/>
        <sz val="12.0"/>
      </rPr>
      <t>10%</t>
    </r>
    <r>
      <rPr>
        <rFont val="微軟正黑體"/>
        <b/>
        <color theme="1"/>
        <sz val="12.0"/>
      </rPr>
      <t xml:space="preserve">)
</t>
    </r>
    <r>
      <rPr>
        <rFont val="微軟正黑體"/>
        <b/>
        <color theme="1"/>
        <sz val="9.0"/>
      </rPr>
      <t>政府案件管理費另有規定者
依該機關規定辦理</t>
    </r>
  </si>
  <si>
    <t>項目名稱</t>
  </si>
  <si>
    <t>金額</t>
  </si>
  <si>
    <t>公式</t>
  </si>
  <si>
    <t>備註</t>
  </si>
  <si>
    <t>計畫總金額</t>
  </si>
  <si>
    <t>金額自行填入</t>
  </si>
  <si>
    <t>設備費</t>
  </si>
  <si>
    <t>金額自行填入，不提撥管理費</t>
  </si>
  <si>
    <t>管理費</t>
  </si>
  <si>
    <t>((總金額-設備費)÷1.1)×0.1</t>
  </si>
  <si>
    <t>政府機關管理費提撥比例，如該機關另有規定者，依該機關規定辦理。</t>
  </si>
  <si>
    <t>經常費(人事費+業務費)</t>
  </si>
  <si>
    <t>總金額－設備費－管理費</t>
  </si>
  <si>
    <t>人事費+業務費</t>
  </si>
  <si>
    <t>管理費比例</t>
  </si>
  <si>
    <r>
      <rPr>
        <rFont val="Microsoft JhengHei"/>
        <b/>
        <color theme="1"/>
        <sz val="12.0"/>
      </rPr>
      <t>一般企業/財團法人
產學案
(管理費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
(</t>
    </r>
    <r>
      <rPr>
        <rFont val="微軟正黑體"/>
        <b/>
        <color rgb="FFFF0000"/>
        <sz val="12.0"/>
      </rPr>
      <t>無</t>
    </r>
    <r>
      <rPr>
        <rFont val="微軟正黑體"/>
        <b/>
        <color theme="1"/>
        <sz val="12.0"/>
      </rPr>
      <t>先期技轉金)</t>
    </r>
  </si>
  <si>
    <t>((總金額－設備費)÷1.15)×0.15</t>
  </si>
  <si>
    <t>經常費的15%</t>
  </si>
  <si>
    <r>
      <rPr>
        <rFont val="Microsoft JhengHei"/>
        <b/>
        <color theme="1"/>
        <sz val="12.0"/>
      </rPr>
      <t>一般企業/財團法人
產學案
(管理費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</t>
    </r>
  </si>
  <si>
    <r>
      <rPr>
        <rFont val="Microsoft JhengHei"/>
        <color theme="1"/>
        <sz val="12.0"/>
      </rPr>
      <t>先期技轉金</t>
    </r>
    <r>
      <rPr>
        <rFont val="微軟正黑體"/>
        <color rgb="FFFF0000"/>
        <sz val="12.0"/>
      </rPr>
      <t>(15%)</t>
    </r>
  </si>
  <si>
    <t>((總金額-設備費)÷1.3)×0.15</t>
  </si>
  <si>
    <r>
      <rPr>
        <rFont val="Microsoft JhengHei"/>
        <color theme="1"/>
        <sz val="12.0"/>
      </rPr>
      <t>無編列先期技轉金者，請填寫0元。
編列時不提撥管理費，</t>
    </r>
    <r>
      <rPr>
        <rFont val="微軟正黑體"/>
        <color rgb="FFFF0000"/>
        <sz val="12.0"/>
      </rPr>
      <t>成果50%歸屬合作單位，最高編列15%先期技轉金</t>
    </r>
    <r>
      <rPr>
        <rFont val="微軟正黑體"/>
        <color theme="1"/>
        <sz val="12.0"/>
      </rPr>
      <t xml:space="preserve">
★支領時，將扣除管理費20%，計畫主持人可支領80% (依據本校研究發展成果及技術移轉管理辦法第15條第3點)
依計畫合約書約定計畫產出之研究成果非歸屬於本校者，應於計畫經費中提撥</t>
    </r>
    <r>
      <rPr>
        <rFont val="微軟正黑體"/>
        <color rgb="FFFF0000"/>
        <sz val="12.0"/>
      </rPr>
      <t>經常經費 15%至 30%(為上限)</t>
    </r>
    <r>
      <rPr>
        <rFont val="微軟正黑體"/>
        <color theme="1"/>
        <sz val="12.0"/>
      </rPr>
      <t>作為先期技術移轉權利金；
共同持有成果歸屬者，依前述雙方約定提撥經常經費比率中，研究成果非歸屬本校持有之比例作為先期技術移轉權利金。</t>
    </r>
  </si>
  <si>
    <t>((總金額－設備費－先期技轉金)÷1.15)×0.15</t>
  </si>
  <si>
    <t>總金額－設備費－先期技轉金－管理費</t>
  </si>
  <si>
    <t>先期技轉金比例</t>
  </si>
  <si>
    <r>
      <rPr>
        <rFont val="Microsoft JhengHei"/>
        <b/>
        <color theme="1"/>
        <sz val="12.0"/>
      </rPr>
      <t>一般企業/財團法人
(管理費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30%</t>
    </r>
    <r>
      <rPr>
        <rFont val="微軟正黑體"/>
        <b/>
        <color theme="1"/>
        <sz val="12.0"/>
      </rPr>
      <t>)</t>
    </r>
  </si>
  <si>
    <r>
      <rPr>
        <rFont val="Microsoft JhengHei"/>
        <color theme="1"/>
        <sz val="12.0"/>
      </rPr>
      <t>先期技轉金</t>
    </r>
    <r>
      <rPr>
        <rFont val="微軟正黑體"/>
        <color rgb="FFFF0000"/>
        <sz val="12.0"/>
      </rPr>
      <t>(30%)</t>
    </r>
  </si>
  <si>
    <t>((總金額-設備費)÷1.45)×0.3</t>
  </si>
  <si>
    <r>
      <rPr>
        <rFont val="Microsoft JhengHei"/>
        <color theme="1"/>
        <sz val="12.0"/>
      </rPr>
      <t>編列時不提撥管理費，</t>
    </r>
    <r>
      <rPr>
        <rFont val="微軟正黑體"/>
        <color rgb="FFFF0000"/>
        <sz val="12.0"/>
      </rPr>
      <t>成果100%歸屬合作單位，最高編列30%先期技轉金</t>
    </r>
    <r>
      <rPr>
        <rFont val="微軟正黑體"/>
        <color theme="1"/>
        <sz val="12.0"/>
      </rPr>
      <t xml:space="preserve">
★支領時，將扣除管理費20%，計畫主持人可支領80% (依據本校研究發展成果及技術移轉管理辦法第15條第3點)
依計畫合約書約定計畫產出之研究成果非歸屬於本校者，應於計畫經費中提撥</t>
    </r>
    <r>
      <rPr>
        <rFont val="微軟正黑體"/>
        <color rgb="FFFF0000"/>
        <sz val="12.0"/>
      </rPr>
      <t>經常經費 15%至 30%(為上限)</t>
    </r>
    <r>
      <rPr>
        <rFont val="微軟正黑體"/>
        <color theme="1"/>
        <sz val="12.0"/>
      </rPr>
      <t>作為先期技術移轉權利金；
共同持有成果歸屬者，依前述雙方約定提撥經常經費比率中，研究成果非歸屬本校持有之比例作為先期技術移轉權利金。</t>
    </r>
  </si>
  <si>
    <t>橘色欄位請自行填入金額</t>
  </si>
  <si>
    <t>其餘欄位將自行帶出</t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</si>
  <si>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</t>
    </r>
    <r>
      <rPr>
        <rFont val="微軟正黑體"/>
        <b/>
        <color rgb="FFFF0000"/>
        <sz val="12.0"/>
      </rPr>
      <t>無</t>
    </r>
    <r>
      <rPr>
        <rFont val="微軟正黑體"/>
        <b/>
        <color theme="1"/>
        <sz val="12.0"/>
      </rPr>
      <t>先期技轉金)</t>
    </r>
  </si>
  <si>
    <t>((總金額－設備費)÷1.2)×0.2</t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</si>
  <si>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</t>
    </r>
  </si>
  <si>
    <t>先期技轉金(15%)</t>
  </si>
  <si>
    <t>((總金額-設備費)÷1.35)×0.15</t>
  </si>
  <si>
    <r>
      <rPr>
        <rFont val="Microsoft JhengHei"/>
        <color theme="1"/>
        <sz val="12.0"/>
      </rPr>
      <t>無編列先期技轉金者，請填寫0元。
編列時不提撥管理費，</t>
    </r>
    <r>
      <rPr>
        <rFont val="微軟正黑體"/>
        <color rgb="FFFF0000"/>
        <sz val="12.0"/>
      </rPr>
      <t>成果50%歸屬合作單位，最高編列15%先期技轉金</t>
    </r>
    <r>
      <rPr>
        <rFont val="微軟正黑體"/>
        <color theme="1"/>
        <sz val="12.0"/>
      </rPr>
      <t xml:space="preserve">
★支領時，將扣除管理費20%，計畫主持人可支領80% (依據本校研究發展成果及技術移轉管理辦法第15條第3點)
依計畫合約書約定計畫產出之研究成果非歸屬於本校者，應於計畫經費中提撥</t>
    </r>
    <r>
      <rPr>
        <rFont val="微軟正黑體"/>
        <color rgb="FFFF0000"/>
        <sz val="12.0"/>
      </rPr>
      <t>經常經費 15%至 30%(為上限)</t>
    </r>
    <r>
      <rPr>
        <rFont val="微軟正黑體"/>
        <color theme="1"/>
        <sz val="12.0"/>
      </rPr>
      <t>作為先期技術移轉權利金；
共同持有成果歸屬者，依前述雙方約定提撥經常經費比率中，研究成果非歸屬本校持有之比例作為先期技術移轉權利金。</t>
    </r>
  </si>
  <si>
    <t>((總金額－設備費)÷1.35)×0.2</t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</si>
  <si>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30%</t>
    </r>
    <r>
      <rPr>
        <rFont val="微軟正黑體"/>
        <b/>
        <color theme="1"/>
        <sz val="12.0"/>
      </rPr>
      <t>)</t>
    </r>
  </si>
  <si>
    <t>先期技轉金</t>
  </si>
  <si>
    <t>(總金額-設備費)÷1.5)×0.3</t>
  </si>
  <si>
    <r>
      <rPr>
        <rFont val="Microsoft JhengHei"/>
        <color theme="1"/>
        <sz val="12.0"/>
      </rPr>
      <t>編列時不提撥管理費，</t>
    </r>
    <r>
      <rPr>
        <rFont val="微軟正黑體"/>
        <color rgb="FFFF0000"/>
        <sz val="12.0"/>
      </rPr>
      <t>成果100%歸屬合作單位，最高編列30%先期技轉金</t>
    </r>
    <r>
      <rPr>
        <rFont val="微軟正黑體"/>
        <color theme="1"/>
        <sz val="12.0"/>
      </rPr>
      <t xml:space="preserve">
★支領時，將扣除管理費20%，計畫主持人可支領80% (依據本校研究發展成果及技術移轉管理辦法第15條第3點)
依計畫合約書約定計畫產出之研究成果非歸屬於本校者，應於計畫經費中提撥</t>
    </r>
    <r>
      <rPr>
        <rFont val="微軟正黑體"/>
        <color rgb="FFFF0000"/>
        <sz val="12.0"/>
      </rPr>
      <t>經常經費 15%至 30%(為上限)</t>
    </r>
    <r>
      <rPr>
        <rFont val="微軟正黑體"/>
        <color theme="1"/>
        <sz val="12.0"/>
      </rPr>
      <t>作為先期技術移轉權利金；
共同持有成果歸屬者，依前述雙方約定提撥經常經費比率中，研究成果非歸屬本校持有之比例作為先期技術移轉權利金。</t>
    </r>
  </si>
  <si>
    <t>((總金額-設備費)÷1.5)×0.2</t>
  </si>
  <si>
    <r>
      <rPr>
        <rFont val="Microsoft JhengHei"/>
        <b/>
        <color theme="1"/>
        <sz val="12.0"/>
      </rPr>
      <t xml:space="preserve"> 以</t>
    </r>
    <r>
      <rPr>
        <rFont val="微軟正黑體"/>
        <b/>
        <color rgb="FFFF0000"/>
        <sz val="12.0"/>
      </rPr>
      <t>學校名義</t>
    </r>
    <r>
      <rPr>
        <rFont val="微軟正黑體"/>
        <b/>
        <color theme="1"/>
        <sz val="12.0"/>
      </rPr>
      <t>開立證明
(管理費</t>
    </r>
    <r>
      <rPr>
        <rFont val="微軟正黑體"/>
        <b/>
        <color rgb="FFFF0000"/>
        <sz val="12.0"/>
      </rPr>
      <t>40%</t>
    </r>
    <r>
      <rPr>
        <rFont val="微軟正黑體"/>
        <b/>
        <color theme="1"/>
        <sz val="12.0"/>
      </rPr>
      <t>)</t>
    </r>
  </si>
  <si>
    <t>營業稅</t>
  </si>
  <si>
    <t>(總金額÷1.05)×0.05</t>
  </si>
  <si>
    <t>109年10月起，依財政部規定，個人技術服務案加收5%營業稅</t>
  </si>
  <si>
    <t>(總金額－營業稅-設備費)/1.4*0.4</t>
  </si>
  <si>
    <t>經常費的40%</t>
  </si>
  <si>
    <t>總金額－營業稅－設備費－管理費</t>
  </si>
  <si>
    <t>人事費上限</t>
  </si>
  <si>
    <t>(總金額－管理費)×0.7</t>
  </si>
  <si>
    <t>請注意人事費支領上限!</t>
  </si>
  <si>
    <r>
      <rPr>
        <rFont val="Microsoft JhengHei"/>
        <b/>
        <color theme="1"/>
        <sz val="12.0"/>
      </rPr>
      <t xml:space="preserve"> 以</t>
    </r>
    <r>
      <rPr>
        <rFont val="微軟正黑體"/>
        <b/>
        <color rgb="FFFF0000"/>
        <sz val="12.0"/>
      </rPr>
      <t>執行中心、系所名義</t>
    </r>
    <r>
      <rPr>
        <rFont val="微軟正黑體"/>
        <b/>
        <color theme="1"/>
        <sz val="12.0"/>
      </rPr>
      <t xml:space="preserve">
開立證明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</t>
    </r>
  </si>
  <si>
    <t>(總金額－營業稅-設備費)/1.2*0.2</t>
  </si>
  <si>
    <t>經常費的20%</t>
  </si>
  <si>
    <r>
      <rPr>
        <rFont val="微軟正黑體"/>
        <b/>
        <color rgb="FFFF0000"/>
        <sz val="12.0"/>
      </rPr>
      <t>政府</t>
    </r>
    <r>
      <rPr>
        <rFont val="微軟正黑體"/>
        <b/>
        <color theme="1"/>
        <sz val="12.0"/>
      </rPr>
      <t>產學案
(管理費</t>
    </r>
    <r>
      <rPr>
        <rFont val="微軟正黑體"/>
        <b/>
        <color rgb="FFFF0000"/>
        <sz val="12.0"/>
      </rPr>
      <t>10%</t>
    </r>
    <r>
      <rPr>
        <rFont val="微軟正黑體"/>
        <b/>
        <color theme="1"/>
        <sz val="12.0"/>
      </rPr>
      <t xml:space="preserve">)
</t>
    </r>
    <r>
      <rPr>
        <rFont val="微軟正黑體"/>
        <b/>
        <color theme="1"/>
        <sz val="9.0"/>
      </rPr>
      <t>政府案件管理費另有規定者
依該機關規定辦理</t>
    </r>
  </si>
  <si>
    <r>
      <rPr>
        <rFont val="Microsoft JhengHei"/>
        <b/>
        <color theme="1"/>
        <sz val="12.0"/>
      </rPr>
      <t>一般企業/財團法人
產學案
(管理費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
(</t>
    </r>
    <r>
      <rPr>
        <rFont val="微軟正黑體"/>
        <b/>
        <color rgb="FFFF0000"/>
        <sz val="12.0"/>
      </rPr>
      <t>無</t>
    </r>
    <r>
      <rPr>
        <rFont val="微軟正黑體"/>
        <b/>
        <color theme="1"/>
        <sz val="12.0"/>
      </rPr>
      <t>先期技轉金)</t>
    </r>
  </si>
  <si>
    <r>
      <rPr>
        <rFont val="Microsoft JhengHei"/>
        <b/>
        <color theme="1"/>
        <sz val="12.0"/>
      </rPr>
      <t>一般企業/財團法人
產學案
(管理費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</t>
    </r>
  </si>
  <si>
    <r>
      <rPr>
        <rFont val="Microsoft JhengHei"/>
        <color theme="1"/>
        <sz val="12.0"/>
      </rPr>
      <t>先期技轉金</t>
    </r>
    <r>
      <rPr>
        <rFont val="微軟正黑體"/>
        <color rgb="FFFF0000"/>
        <sz val="12.0"/>
      </rPr>
      <t>(15%)</t>
    </r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</si>
  <si>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</t>
    </r>
    <r>
      <rPr>
        <rFont val="微軟正黑體"/>
        <b/>
        <color rgb="FFFF0000"/>
        <sz val="12.0"/>
      </rPr>
      <t>無</t>
    </r>
    <r>
      <rPr>
        <rFont val="微軟正黑體"/>
        <b/>
        <color theme="1"/>
        <sz val="12.0"/>
      </rPr>
      <t>先期技轉金)</t>
    </r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</si>
  <si>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15%</t>
    </r>
    <r>
      <rPr>
        <rFont val="微軟正黑體"/>
        <b/>
        <color theme="1"/>
        <sz val="12.0"/>
      </rPr>
      <t>)</t>
    </r>
  </si>
  <si>
    <r>
      <rPr>
        <rFont val="Microsoft JhengHei"/>
        <b/>
        <color theme="1"/>
        <sz val="12.0"/>
      </rPr>
      <t>前瞻總部/創新學院
產學案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
(先期技轉金</t>
    </r>
    <r>
      <rPr>
        <rFont val="微軟正黑體"/>
        <b/>
        <color rgb="FFFF0000"/>
        <sz val="12.0"/>
      </rPr>
      <t>30%</t>
    </r>
    <r>
      <rPr>
        <rFont val="微軟正黑體"/>
        <b/>
        <color theme="1"/>
        <sz val="12.0"/>
      </rPr>
      <t>)</t>
    </r>
  </si>
  <si>
    <r>
      <rPr>
        <rFont val="Microsoft JhengHei"/>
        <b/>
        <color theme="1"/>
        <sz val="12.0"/>
      </rPr>
      <t xml:space="preserve"> 以</t>
    </r>
    <r>
      <rPr>
        <rFont val="微軟正黑體"/>
        <b/>
        <color rgb="FFFF0000"/>
        <sz val="12.0"/>
      </rPr>
      <t>學校名義</t>
    </r>
    <r>
      <rPr>
        <rFont val="微軟正黑體"/>
        <b/>
        <color theme="1"/>
        <sz val="12.0"/>
      </rPr>
      <t>開立證明
(管理費</t>
    </r>
    <r>
      <rPr>
        <rFont val="微軟正黑體"/>
        <b/>
        <color rgb="FFFF0000"/>
        <sz val="12.0"/>
      </rPr>
      <t>40%</t>
    </r>
    <r>
      <rPr>
        <rFont val="微軟正黑體"/>
        <b/>
        <color theme="1"/>
        <sz val="12.0"/>
      </rPr>
      <t>)</t>
    </r>
  </si>
  <si>
    <r>
      <rPr>
        <rFont val="Microsoft JhengHei"/>
        <b/>
        <color theme="1"/>
        <sz val="12.0"/>
      </rPr>
      <t xml:space="preserve"> 以</t>
    </r>
    <r>
      <rPr>
        <rFont val="微軟正黑體"/>
        <b/>
        <color rgb="FFFF0000"/>
        <sz val="12.0"/>
      </rPr>
      <t>執行中心、系所
名義</t>
    </r>
    <r>
      <rPr>
        <rFont val="微軟正黑體"/>
        <b/>
        <color theme="1"/>
        <sz val="12.0"/>
      </rPr>
      <t xml:space="preserve">
開立證明
(管理費</t>
    </r>
    <r>
      <rPr>
        <rFont val="微軟正黑體"/>
        <b/>
        <color rgb="FFFF0000"/>
        <sz val="12.0"/>
      </rPr>
      <t>20%</t>
    </r>
    <r>
      <rPr>
        <rFont val="微軟正黑體"/>
        <b/>
        <color theme="1"/>
        <sz val="12.0"/>
      </rPr>
      <t>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</si>
</sst>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\(#,##0\)"/>
  </numFmts>
  <fonts count="13">
    <font>
      <sz val="10.0"/>
      <color rgb="FF000000"/>
      <name val="Arial"/>
      <scheme val="minor"/>
    </font>
    <font>
      <b/>
      <sz val="12.0"/>
      <color theme="1"/>
      <name val="Microsoft JhengHei"/>
    </font>
    <font>
      <sz val="12.0"/>
      <color theme="0"/>
      <name val="Microsoft JhengHei"/>
    </font>
    <font>
      <sz val="12.0"/>
      <color theme="1"/>
      <name val="Microsoft JhengHei"/>
    </font>
    <font/>
    <font>
      <sz val="12.0"/>
      <color rgb="FF000000"/>
      <name val="Microsoft JhengHei"/>
    </font>
    <font>
      <b/>
      <sz val="10.0"/>
      <color rgb="FF7F7F7F"/>
      <name val="Microsoft JhengHei"/>
    </font>
    <font>
      <sz val="10.0"/>
      <color theme="1"/>
      <name val="Microsoft JhengHei"/>
    </font>
    <font>
      <sz val="10.0"/>
      <color rgb="FF000000"/>
      <name val="Microsoft JhengHei"/>
    </font>
    <font>
      <sz val="10.0"/>
      <color rgb="FF7F7F7F"/>
      <name val="Microsoft JhengHei"/>
    </font>
    <font>
      <sz val="12.0"/>
      <color rgb="FFFF0000"/>
      <name val="Microsoft JhengHei"/>
    </font>
    <font>
      <b/>
      <sz val="12.0"/>
      <color rgb="FFFF0000"/>
      <name val="Microsoft JhengHei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002060"/>
        <bgColor rgb="FF002060"/>
      </patternFill>
    </fill>
    <fill>
      <patternFill patternType="solid">
        <fgColor rgb="FFFEE1CC"/>
        <bgColor rgb="FFFEE1C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9">
    <border/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</border>
    <border>
      <left/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/>
    </xf>
    <xf borderId="2" fillId="3" fontId="2" numFmtId="164" xfId="0" applyAlignment="1" applyBorder="1" applyFont="1" applyNumberFormat="1">
      <alignment horizontal="center" vertical="center"/>
    </xf>
    <xf borderId="2" fillId="3" fontId="2" numFmtId="0" xfId="0" applyAlignment="1" applyBorder="1" applyFont="1">
      <alignment horizontal="center" vertical="center"/>
    </xf>
    <xf borderId="2" fillId="3" fontId="2" numFmtId="0" xfId="0" applyAlignment="1" applyBorder="1" applyFont="1">
      <alignment horizontal="left"/>
    </xf>
    <xf borderId="0" fillId="0" fontId="3" numFmtId="0" xfId="0" applyFont="1"/>
    <xf borderId="3" fillId="0" fontId="4" numFmtId="0" xfId="0" applyBorder="1" applyFont="1"/>
    <xf borderId="2" fillId="4" fontId="3" numFmtId="0" xfId="0" applyAlignment="1" applyBorder="1" applyFill="1" applyFont="1">
      <alignment horizontal="left" vertical="center"/>
    </xf>
    <xf borderId="2" fillId="4" fontId="3" numFmtId="164" xfId="0" applyAlignment="1" applyBorder="1" applyFont="1" applyNumberFormat="1">
      <alignment vertical="center"/>
    </xf>
    <xf borderId="2" fillId="0" fontId="3" numFmtId="0" xfId="0" applyAlignment="1" applyBorder="1" applyFont="1">
      <alignment vertical="center"/>
    </xf>
    <xf borderId="2" fillId="5" fontId="5" numFmtId="0" xfId="0" applyAlignment="1" applyBorder="1" applyFill="1" applyFont="1">
      <alignment horizontal="left"/>
    </xf>
    <xf borderId="2" fillId="0" fontId="3" numFmtId="0" xfId="0" applyAlignment="1" applyBorder="1" applyFont="1">
      <alignment horizontal="left"/>
    </xf>
    <xf borderId="2" fillId="0" fontId="3" numFmtId="0" xfId="0" applyAlignment="1" applyBorder="1" applyFont="1">
      <alignment horizontal="left" vertical="center"/>
    </xf>
    <xf borderId="2" fillId="0" fontId="3" numFmtId="164" xfId="0" applyAlignment="1" applyBorder="1" applyFont="1" applyNumberFormat="1">
      <alignment vertical="center"/>
    </xf>
    <xf borderId="4" fillId="0" fontId="4" numFmtId="0" xfId="0" applyBorder="1" applyFont="1"/>
    <xf borderId="0" fillId="0" fontId="3" numFmtId="164" xfId="0" applyAlignment="1" applyFont="1" applyNumberFormat="1">
      <alignment vertical="center"/>
    </xf>
    <xf borderId="0" fillId="0" fontId="6" numFmtId="164" xfId="0" applyAlignment="1" applyFont="1" applyNumberFormat="1">
      <alignment vertical="center"/>
    </xf>
    <xf borderId="0" fillId="0" fontId="6" numFmtId="9" xfId="0" applyAlignment="1" applyFont="1" applyNumberForma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/>
    </xf>
    <xf borderId="2" fillId="0" fontId="3" numFmtId="0" xfId="0" applyAlignment="1" applyBorder="1" applyFont="1">
      <alignment readingOrder="0" vertical="center"/>
    </xf>
    <xf borderId="0" fillId="0" fontId="3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7" numFmtId="0" xfId="0" applyFont="1"/>
    <xf borderId="0" fillId="0" fontId="3" numFmtId="0" xfId="0" applyAlignment="1" applyFont="1">
      <alignment shrinkToFit="0" wrapText="1"/>
    </xf>
    <xf borderId="5" fillId="6" fontId="3" numFmtId="0" xfId="0" applyBorder="1" applyFill="1" applyFont="1"/>
    <xf borderId="0" fillId="0" fontId="8" numFmtId="0" xfId="0" applyFont="1"/>
    <xf borderId="1" fillId="7" fontId="1" numFmtId="0" xfId="0" applyAlignment="1" applyBorder="1" applyFill="1" applyFont="1">
      <alignment horizontal="center" shrinkToFit="0" vertical="center" wrapText="1"/>
    </xf>
    <xf borderId="2" fillId="0" fontId="5" numFmtId="164" xfId="0" applyAlignment="1" applyBorder="1" applyFont="1" applyNumberForma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9" numFmtId="164" xfId="0" applyAlignment="1" applyFont="1" applyNumberFormat="1">
      <alignment vertical="center"/>
    </xf>
    <xf borderId="0" fillId="0" fontId="9" numFmtId="9" xfId="0" applyAlignment="1" applyFont="1" applyNumberFormat="1">
      <alignment vertical="center"/>
    </xf>
    <xf borderId="6" fillId="8" fontId="1" numFmtId="0" xfId="0" applyAlignment="1" applyBorder="1" applyFill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2" fillId="9" fontId="10" numFmtId="0" xfId="0" applyAlignment="1" applyBorder="1" applyFill="1" applyFont="1">
      <alignment horizontal="left"/>
    </xf>
    <xf borderId="2" fillId="9" fontId="3" numFmtId="164" xfId="0" applyAlignment="1" applyBorder="1" applyFont="1" applyNumberFormat="1">
      <alignment horizontal="right" vertical="center"/>
    </xf>
    <xf borderId="2" fillId="9" fontId="3" numFmtId="0" xfId="0" applyAlignment="1" applyBorder="1" applyFont="1">
      <alignment horizontal="left" vertical="center"/>
    </xf>
    <xf borderId="2" fillId="0" fontId="11" numFmtId="0" xfId="0" applyAlignment="1" applyBorder="1" applyFont="1">
      <alignment horizontal="left"/>
    </xf>
    <xf borderId="0" fillId="0" fontId="7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11" numFmtId="0" xfId="0" applyAlignment="1" applyFont="1">
      <alignment horizontal="left"/>
    </xf>
    <xf borderId="5" fillId="5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6" fillId="2" fontId="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vertical="center"/>
    </xf>
    <xf borderId="6" fillId="7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A542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5"/>
    <col customWidth="1" min="2" max="2" width="23.75"/>
    <col customWidth="1" min="3" max="3" width="25.63"/>
    <col customWidth="1" min="4" max="4" width="48.63"/>
    <col customWidth="1" min="5" max="5" width="104.5"/>
    <col customWidth="1" min="6" max="26" width="11.0"/>
  </cols>
  <sheetData>
    <row r="1" ht="15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/>
      <c r="B2" s="8" t="s">
        <v>5</v>
      </c>
      <c r="C2" s="9">
        <v>100000.0</v>
      </c>
      <c r="D2" s="10"/>
      <c r="E2" s="11" t="s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7"/>
      <c r="B3" s="8" t="s">
        <v>7</v>
      </c>
      <c r="C3" s="9">
        <v>5000.0</v>
      </c>
      <c r="D3" s="10"/>
      <c r="E3" s="12" t="s">
        <v>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7"/>
      <c r="B4" s="13" t="s">
        <v>9</v>
      </c>
      <c r="C4" s="14">
        <f>ROUND(((C2-C3)/1.1)*0.1,0)</f>
        <v>8636</v>
      </c>
      <c r="D4" s="10" t="s">
        <v>10</v>
      </c>
      <c r="E4" s="12" t="s">
        <v>11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15"/>
      <c r="B5" s="13" t="s">
        <v>12</v>
      </c>
      <c r="C5" s="14">
        <f>ROUND(C2-C3-C4,0)</f>
        <v>86364</v>
      </c>
      <c r="D5" s="10" t="s">
        <v>13</v>
      </c>
      <c r="E5" s="12" t="s">
        <v>14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16"/>
      <c r="B6" s="17" t="s">
        <v>15</v>
      </c>
      <c r="C6" s="18">
        <f>C4/C5</f>
        <v>0.09999536844</v>
      </c>
      <c r="D6" s="19"/>
      <c r="E6" s="20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16"/>
      <c r="B7" s="17"/>
      <c r="C7" s="18"/>
      <c r="D7" s="19"/>
      <c r="E7" s="20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" t="s">
        <v>16</v>
      </c>
      <c r="B8" s="2" t="s">
        <v>1</v>
      </c>
      <c r="C8" s="3" t="s">
        <v>2</v>
      </c>
      <c r="D8" s="4" t="s">
        <v>3</v>
      </c>
      <c r="E8" s="5" t="s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7"/>
      <c r="B9" s="8" t="s">
        <v>5</v>
      </c>
      <c r="C9" s="9">
        <v>2000000.0</v>
      </c>
      <c r="D9" s="10"/>
      <c r="E9" s="11" t="s">
        <v>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7"/>
      <c r="B10" s="8" t="s">
        <v>7</v>
      </c>
      <c r="C10" s="9">
        <v>20000.0</v>
      </c>
      <c r="D10" s="10"/>
      <c r="E10" s="12" t="s">
        <v>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7"/>
      <c r="B11" s="13" t="s">
        <v>9</v>
      </c>
      <c r="C11" s="14">
        <f>ROUND((C9-C10)/1.15*0.15,0)</f>
        <v>258261</v>
      </c>
      <c r="D11" s="21" t="s">
        <v>17</v>
      </c>
      <c r="E11" s="12" t="s">
        <v>18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5"/>
      <c r="B12" s="13" t="s">
        <v>12</v>
      </c>
      <c r="C12" s="14">
        <f>C9-C10-C11</f>
        <v>1721739</v>
      </c>
      <c r="D12" s="21" t="s">
        <v>13</v>
      </c>
      <c r="E12" s="12" t="s">
        <v>14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6"/>
      <c r="B13" s="17" t="s">
        <v>15</v>
      </c>
      <c r="C13" s="18">
        <f>C11/C12</f>
        <v>0.1500000871</v>
      </c>
      <c r="D13" s="19"/>
      <c r="E13" s="20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6"/>
      <c r="B14" s="16"/>
      <c r="C14" s="22"/>
      <c r="D14" s="23"/>
      <c r="E14" s="2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6"/>
      <c r="B15" s="16"/>
      <c r="C15" s="22"/>
      <c r="D15" s="23"/>
      <c r="E15" s="2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" t="s">
        <v>19</v>
      </c>
      <c r="B16" s="2" t="s">
        <v>1</v>
      </c>
      <c r="C16" s="3" t="s">
        <v>2</v>
      </c>
      <c r="D16" s="4" t="s">
        <v>3</v>
      </c>
      <c r="E16" s="5" t="s">
        <v>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7"/>
      <c r="B17" s="8" t="s">
        <v>5</v>
      </c>
      <c r="C17" s="9">
        <v>2000000.0</v>
      </c>
      <c r="D17" s="10"/>
      <c r="E17" s="11" t="s">
        <v>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7"/>
      <c r="B18" s="8" t="s">
        <v>7</v>
      </c>
      <c r="C18" s="9">
        <v>3000.0</v>
      </c>
      <c r="D18" s="10"/>
      <c r="E18" s="12" t="s">
        <v>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7"/>
      <c r="B19" s="13" t="s">
        <v>20</v>
      </c>
      <c r="C19" s="14">
        <f>ROUND(((C17-C18)/1.3)*0.15,0)</f>
        <v>230423</v>
      </c>
      <c r="D19" s="10" t="s">
        <v>21</v>
      </c>
      <c r="E19" s="12" t="s">
        <v>22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7"/>
      <c r="B20" s="13" t="s">
        <v>9</v>
      </c>
      <c r="C20" s="14">
        <f>ROUND((C17-C18-C19)/1.15*0.15,0)</f>
        <v>230423</v>
      </c>
      <c r="D20" s="10" t="s">
        <v>23</v>
      </c>
      <c r="E20" s="12" t="s">
        <v>18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5"/>
      <c r="B21" s="13" t="s">
        <v>12</v>
      </c>
      <c r="C21" s="14">
        <f>C17-C18-C19-C20</f>
        <v>1536154</v>
      </c>
      <c r="D21" s="10" t="s">
        <v>24</v>
      </c>
      <c r="E21" s="12" t="s">
        <v>14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6"/>
      <c r="B22" s="17" t="s">
        <v>15</v>
      </c>
      <c r="C22" s="18">
        <f>C20/C21</f>
        <v>0.1499999349</v>
      </c>
      <c r="D22" s="19"/>
      <c r="E22" s="2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6"/>
      <c r="B23" s="17" t="s">
        <v>25</v>
      </c>
      <c r="C23" s="18">
        <f>C19/C21</f>
        <v>0.1499999349</v>
      </c>
      <c r="D23" s="23"/>
      <c r="E23" s="2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6"/>
      <c r="B24" s="16"/>
      <c r="C24" s="22"/>
      <c r="D24" s="23"/>
      <c r="E24" s="2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" t="s">
        <v>26</v>
      </c>
      <c r="B25" s="2" t="s">
        <v>1</v>
      </c>
      <c r="C25" s="3" t="s">
        <v>2</v>
      </c>
      <c r="D25" s="4" t="s">
        <v>3</v>
      </c>
      <c r="E25" s="5" t="s">
        <v>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7"/>
      <c r="B26" s="8" t="s">
        <v>5</v>
      </c>
      <c r="C26" s="9">
        <v>1000000.0</v>
      </c>
      <c r="D26" s="10"/>
      <c r="E26" s="12" t="s">
        <v>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7"/>
      <c r="B27" s="8" t="s">
        <v>7</v>
      </c>
      <c r="C27" s="9">
        <v>0.0</v>
      </c>
      <c r="D27" s="10"/>
      <c r="E27" s="12" t="s">
        <v>8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7"/>
      <c r="B28" s="13" t="s">
        <v>27</v>
      </c>
      <c r="C28" s="14">
        <f>ROUND(((C26-C27)/1.45)*0.3,0)</f>
        <v>206897</v>
      </c>
      <c r="D28" s="10" t="s">
        <v>28</v>
      </c>
      <c r="E28" s="12" t="s">
        <v>29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7"/>
      <c r="B29" s="13" t="s">
        <v>9</v>
      </c>
      <c r="C29" s="14">
        <f>ROUND((C26-C27-C28)/1.15*0.15,0)</f>
        <v>103448</v>
      </c>
      <c r="D29" s="10" t="s">
        <v>23</v>
      </c>
      <c r="E29" s="1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5"/>
      <c r="B30" s="13" t="s">
        <v>12</v>
      </c>
      <c r="C30" s="14">
        <f>C26-C27-C28-C29</f>
        <v>689655</v>
      </c>
      <c r="D30" s="10" t="s">
        <v>24</v>
      </c>
      <c r="E30" s="12" t="s">
        <v>14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24"/>
      <c r="B31" s="17" t="s">
        <v>15</v>
      </c>
      <c r="C31" s="18">
        <f>C29/C30</f>
        <v>0.1499996375</v>
      </c>
      <c r="D31" s="19"/>
      <c r="E31" s="20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25"/>
      <c r="B32" s="17" t="s">
        <v>25</v>
      </c>
      <c r="C32" s="18">
        <f>C28/C30</f>
        <v>0.300000725</v>
      </c>
      <c r="D32" s="19"/>
      <c r="E32" s="2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25"/>
      <c r="B33" s="6"/>
      <c r="C33" s="16"/>
      <c r="D33" s="19"/>
      <c r="E33" s="2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25"/>
      <c r="B34" s="26"/>
      <c r="C34" s="16" t="s">
        <v>30</v>
      </c>
      <c r="D34" s="19"/>
      <c r="E34" s="2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25"/>
      <c r="B35" s="6"/>
      <c r="C35" s="16" t="s">
        <v>31</v>
      </c>
      <c r="D35" s="19"/>
      <c r="E35" s="2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25"/>
      <c r="B36" s="6"/>
      <c r="C36" s="16"/>
      <c r="D36" s="19"/>
      <c r="E36" s="20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5"/>
      <c r="B37" s="6"/>
      <c r="C37" s="16"/>
      <c r="D37" s="19"/>
      <c r="E37" s="2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5"/>
      <c r="B38" s="6"/>
      <c r="C38" s="16"/>
      <c r="D38" s="19"/>
      <c r="E38" s="2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25"/>
      <c r="B39" s="6"/>
      <c r="C39" s="16"/>
      <c r="D39" s="19"/>
      <c r="E39" s="2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25"/>
      <c r="B40" s="6"/>
      <c r="C40" s="16"/>
      <c r="D40" s="19"/>
      <c r="E40" s="2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25"/>
      <c r="B41" s="6"/>
      <c r="C41" s="16"/>
      <c r="D41" s="19"/>
      <c r="E41" s="2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25"/>
      <c r="B42" s="6"/>
      <c r="C42" s="16"/>
      <c r="D42" s="19"/>
      <c r="E42" s="2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25"/>
      <c r="B43" s="6"/>
      <c r="C43" s="16"/>
      <c r="D43" s="19"/>
      <c r="E43" s="20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25"/>
      <c r="B44" s="6"/>
      <c r="C44" s="16"/>
      <c r="D44" s="19"/>
      <c r="E44" s="2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25"/>
      <c r="B45" s="6"/>
      <c r="C45" s="16"/>
      <c r="D45" s="19"/>
      <c r="E45" s="2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25"/>
      <c r="B46" s="6"/>
      <c r="C46" s="16"/>
      <c r="D46" s="19"/>
      <c r="E46" s="2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25"/>
      <c r="B47" s="6"/>
      <c r="C47" s="16"/>
      <c r="D47" s="19"/>
      <c r="E47" s="2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25"/>
      <c r="B48" s="6"/>
      <c r="C48" s="16"/>
      <c r="D48" s="19"/>
      <c r="E48" s="2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25"/>
      <c r="B49" s="6"/>
      <c r="C49" s="16"/>
      <c r="D49" s="19"/>
      <c r="E49" s="20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25"/>
      <c r="B50" s="6"/>
      <c r="C50" s="16"/>
      <c r="D50" s="19"/>
      <c r="E50" s="20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25"/>
      <c r="B51" s="6"/>
      <c r="C51" s="16"/>
      <c r="D51" s="19"/>
      <c r="E51" s="20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25"/>
      <c r="B52" s="6"/>
      <c r="C52" s="16"/>
      <c r="D52" s="19"/>
      <c r="E52" s="20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25"/>
      <c r="B53" s="6"/>
      <c r="C53" s="16"/>
      <c r="D53" s="19"/>
      <c r="E53" s="2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25"/>
      <c r="B54" s="6"/>
      <c r="C54" s="16"/>
      <c r="D54" s="19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25"/>
      <c r="B55" s="6"/>
      <c r="C55" s="16"/>
      <c r="D55" s="19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25"/>
      <c r="B56" s="6"/>
      <c r="C56" s="16"/>
      <c r="D56" s="19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25"/>
      <c r="B57" s="6"/>
      <c r="C57" s="16"/>
      <c r="D57" s="19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25"/>
      <c r="B58" s="6"/>
      <c r="C58" s="16"/>
      <c r="D58" s="19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25"/>
      <c r="B59" s="6"/>
      <c r="C59" s="16"/>
      <c r="D59" s="19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25"/>
      <c r="B60" s="6"/>
      <c r="C60" s="16"/>
      <c r="D60" s="19"/>
      <c r="E60" s="2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25"/>
      <c r="B61" s="6"/>
      <c r="C61" s="16"/>
      <c r="D61" s="19"/>
      <c r="E61" s="20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25"/>
      <c r="B62" s="6"/>
      <c r="C62" s="16"/>
      <c r="D62" s="19"/>
      <c r="E62" s="2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25"/>
      <c r="B63" s="6"/>
      <c r="C63" s="16"/>
      <c r="D63" s="19"/>
      <c r="E63" s="20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25"/>
      <c r="B64" s="6"/>
      <c r="C64" s="16"/>
      <c r="D64" s="19"/>
      <c r="E64" s="2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25"/>
      <c r="B65" s="6"/>
      <c r="C65" s="16"/>
      <c r="D65" s="19"/>
      <c r="E65" s="2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25"/>
      <c r="B66" s="6"/>
      <c r="C66" s="16"/>
      <c r="D66" s="19"/>
      <c r="E66" s="2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25"/>
      <c r="B67" s="6"/>
      <c r="C67" s="16"/>
      <c r="D67" s="19"/>
      <c r="E67" s="2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25"/>
      <c r="B68" s="6"/>
      <c r="C68" s="16"/>
      <c r="D68" s="19"/>
      <c r="E68" s="2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25"/>
      <c r="B69" s="6"/>
      <c r="C69" s="16"/>
      <c r="D69" s="19"/>
      <c r="E69" s="2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25"/>
      <c r="B70" s="6"/>
      <c r="C70" s="16"/>
      <c r="D70" s="19"/>
      <c r="E70" s="20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25"/>
      <c r="B71" s="6"/>
      <c r="C71" s="16"/>
      <c r="D71" s="19"/>
      <c r="E71" s="2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25"/>
      <c r="B72" s="6"/>
      <c r="C72" s="16"/>
      <c r="D72" s="19"/>
      <c r="E72" s="2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25"/>
      <c r="B73" s="6"/>
      <c r="C73" s="16"/>
      <c r="D73" s="19"/>
      <c r="E73" s="2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25"/>
      <c r="B74" s="6"/>
      <c r="C74" s="16"/>
      <c r="D74" s="19"/>
      <c r="E74" s="20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25"/>
      <c r="B75" s="6"/>
      <c r="C75" s="16"/>
      <c r="D75" s="19"/>
      <c r="E75" s="20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25"/>
      <c r="B76" s="6"/>
      <c r="C76" s="16"/>
      <c r="D76" s="19"/>
      <c r="E76" s="20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25"/>
      <c r="B77" s="6"/>
      <c r="C77" s="16"/>
      <c r="D77" s="19"/>
      <c r="E77" s="2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25"/>
      <c r="B78" s="6"/>
      <c r="C78" s="16"/>
      <c r="D78" s="19"/>
      <c r="E78" s="20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25"/>
      <c r="B79" s="6"/>
      <c r="C79" s="16"/>
      <c r="D79" s="19"/>
      <c r="E79" s="20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25"/>
      <c r="B80" s="6"/>
      <c r="C80" s="16"/>
      <c r="D80" s="19"/>
      <c r="E80" s="2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25"/>
      <c r="B81" s="6"/>
      <c r="C81" s="16"/>
      <c r="D81" s="19"/>
      <c r="E81" s="2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25"/>
      <c r="B82" s="6"/>
      <c r="C82" s="16"/>
      <c r="D82" s="19"/>
      <c r="E82" s="2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25"/>
      <c r="B83" s="6"/>
      <c r="C83" s="16"/>
      <c r="D83" s="19"/>
      <c r="E83" s="2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25"/>
      <c r="B84" s="6"/>
      <c r="C84" s="16"/>
      <c r="D84" s="19"/>
      <c r="E84" s="2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25"/>
      <c r="B85" s="6"/>
      <c r="C85" s="16"/>
      <c r="D85" s="19"/>
      <c r="E85" s="2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25"/>
      <c r="B86" s="6"/>
      <c r="C86" s="16"/>
      <c r="D86" s="19"/>
      <c r="E86" s="2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25"/>
      <c r="B87" s="6"/>
      <c r="C87" s="16"/>
      <c r="D87" s="19"/>
      <c r="E87" s="2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25"/>
      <c r="B88" s="6"/>
      <c r="C88" s="16"/>
      <c r="D88" s="19"/>
      <c r="E88" s="2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25"/>
      <c r="B89" s="6"/>
      <c r="C89" s="16"/>
      <c r="D89" s="19"/>
      <c r="E89" s="2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5"/>
      <c r="B90" s="6"/>
      <c r="C90" s="16"/>
      <c r="D90" s="19"/>
      <c r="E90" s="2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25"/>
      <c r="B91" s="6"/>
      <c r="C91" s="16"/>
      <c r="D91" s="19"/>
      <c r="E91" s="2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25"/>
      <c r="B92" s="6"/>
      <c r="C92" s="16"/>
      <c r="D92" s="19"/>
      <c r="E92" s="2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25"/>
      <c r="B93" s="6"/>
      <c r="C93" s="16"/>
      <c r="D93" s="19"/>
      <c r="E93" s="2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25"/>
      <c r="B94" s="6"/>
      <c r="C94" s="16"/>
      <c r="D94" s="19"/>
      <c r="E94" s="2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25"/>
      <c r="B95" s="6"/>
      <c r="C95" s="16"/>
      <c r="D95" s="19"/>
      <c r="E95" s="2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25"/>
      <c r="B96" s="6"/>
      <c r="C96" s="16"/>
      <c r="D96" s="19"/>
      <c r="E96" s="2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25"/>
      <c r="B97" s="6"/>
      <c r="C97" s="16"/>
      <c r="D97" s="19"/>
      <c r="E97" s="2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25"/>
      <c r="B98" s="6"/>
      <c r="C98" s="16"/>
      <c r="D98" s="19"/>
      <c r="E98" s="2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25"/>
      <c r="B99" s="6"/>
      <c r="C99" s="16"/>
      <c r="D99" s="19"/>
      <c r="E99" s="2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25"/>
      <c r="B100" s="6"/>
      <c r="C100" s="16"/>
      <c r="D100" s="19"/>
      <c r="E100" s="2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25"/>
      <c r="B101" s="6"/>
      <c r="C101" s="16"/>
      <c r="D101" s="19"/>
      <c r="E101" s="2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25"/>
      <c r="B102" s="6"/>
      <c r="C102" s="16"/>
      <c r="D102" s="19"/>
      <c r="E102" s="2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25"/>
      <c r="B103" s="6"/>
      <c r="C103" s="16"/>
      <c r="D103" s="19"/>
      <c r="E103" s="2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25"/>
      <c r="B104" s="6"/>
      <c r="C104" s="16"/>
      <c r="D104" s="19"/>
      <c r="E104" s="2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25"/>
      <c r="B105" s="6"/>
      <c r="C105" s="16"/>
      <c r="D105" s="19"/>
      <c r="E105" s="2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25"/>
      <c r="B106" s="6"/>
      <c r="C106" s="16"/>
      <c r="D106" s="19"/>
      <c r="E106" s="2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25"/>
      <c r="B107" s="6"/>
      <c r="C107" s="16"/>
      <c r="D107" s="19"/>
      <c r="E107" s="2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25"/>
      <c r="B108" s="6"/>
      <c r="C108" s="16"/>
      <c r="D108" s="19"/>
      <c r="E108" s="2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25"/>
      <c r="B109" s="6"/>
      <c r="C109" s="16"/>
      <c r="D109" s="19"/>
      <c r="E109" s="2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25"/>
      <c r="B110" s="6"/>
      <c r="C110" s="16"/>
      <c r="D110" s="19"/>
      <c r="E110" s="2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25"/>
      <c r="B111" s="6"/>
      <c r="C111" s="16"/>
      <c r="D111" s="19"/>
      <c r="E111" s="2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25"/>
      <c r="B112" s="6"/>
      <c r="C112" s="16"/>
      <c r="D112" s="19"/>
      <c r="E112" s="2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25"/>
      <c r="B113" s="6"/>
      <c r="C113" s="16"/>
      <c r="D113" s="19"/>
      <c r="E113" s="2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25"/>
      <c r="B114" s="6"/>
      <c r="C114" s="16"/>
      <c r="D114" s="19"/>
      <c r="E114" s="2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25"/>
      <c r="B115" s="6"/>
      <c r="C115" s="16"/>
      <c r="D115" s="19"/>
      <c r="E115" s="2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25"/>
      <c r="B116" s="6"/>
      <c r="C116" s="16"/>
      <c r="D116" s="19"/>
      <c r="E116" s="2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25"/>
      <c r="B117" s="6"/>
      <c r="C117" s="16"/>
      <c r="D117" s="19"/>
      <c r="E117" s="2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25"/>
      <c r="B118" s="6"/>
      <c r="C118" s="16"/>
      <c r="D118" s="19"/>
      <c r="E118" s="2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25"/>
      <c r="B119" s="6"/>
      <c r="C119" s="16"/>
      <c r="D119" s="19"/>
      <c r="E119" s="2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25"/>
      <c r="B120" s="6"/>
      <c r="C120" s="16"/>
      <c r="D120" s="19"/>
      <c r="E120" s="2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25"/>
      <c r="B121" s="6"/>
      <c r="C121" s="16"/>
      <c r="D121" s="19"/>
      <c r="E121" s="2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25"/>
      <c r="B122" s="6"/>
      <c r="C122" s="16"/>
      <c r="D122" s="19"/>
      <c r="E122" s="2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25"/>
      <c r="B123" s="6"/>
      <c r="C123" s="16"/>
      <c r="D123" s="19"/>
      <c r="E123" s="2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25"/>
      <c r="B124" s="6"/>
      <c r="C124" s="16"/>
      <c r="D124" s="19"/>
      <c r="E124" s="2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25"/>
      <c r="B125" s="6"/>
      <c r="C125" s="16"/>
      <c r="D125" s="19"/>
      <c r="E125" s="2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25"/>
      <c r="B126" s="6"/>
      <c r="C126" s="16"/>
      <c r="D126" s="19"/>
      <c r="E126" s="2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25"/>
      <c r="B127" s="6"/>
      <c r="C127" s="16"/>
      <c r="D127" s="19"/>
      <c r="E127" s="2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25"/>
      <c r="B128" s="6"/>
      <c r="C128" s="16"/>
      <c r="D128" s="19"/>
      <c r="E128" s="2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25"/>
      <c r="B129" s="6"/>
      <c r="C129" s="16"/>
      <c r="D129" s="19"/>
      <c r="E129" s="2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25"/>
      <c r="B130" s="6"/>
      <c r="C130" s="16"/>
      <c r="D130" s="19"/>
      <c r="E130" s="2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25"/>
      <c r="B131" s="6"/>
      <c r="C131" s="16"/>
      <c r="D131" s="19"/>
      <c r="E131" s="2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25"/>
      <c r="B132" s="6"/>
      <c r="C132" s="16"/>
      <c r="D132" s="19"/>
      <c r="E132" s="2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25"/>
      <c r="B133" s="6"/>
      <c r="C133" s="16"/>
      <c r="D133" s="19"/>
      <c r="E133" s="2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25"/>
      <c r="B134" s="6"/>
      <c r="C134" s="16"/>
      <c r="D134" s="19"/>
      <c r="E134" s="2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25"/>
      <c r="B135" s="6"/>
      <c r="C135" s="16"/>
      <c r="D135" s="19"/>
      <c r="E135" s="2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25"/>
      <c r="B136" s="6"/>
      <c r="C136" s="16"/>
      <c r="D136" s="19"/>
      <c r="E136" s="2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25"/>
      <c r="B137" s="6"/>
      <c r="C137" s="16"/>
      <c r="D137" s="19"/>
      <c r="E137" s="2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25"/>
      <c r="B138" s="6"/>
      <c r="C138" s="16"/>
      <c r="D138" s="19"/>
      <c r="E138" s="2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25"/>
      <c r="B139" s="6"/>
      <c r="C139" s="16"/>
      <c r="D139" s="19"/>
      <c r="E139" s="2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25"/>
      <c r="B140" s="6"/>
      <c r="C140" s="16"/>
      <c r="D140" s="19"/>
      <c r="E140" s="2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25"/>
      <c r="B141" s="6"/>
      <c r="C141" s="16"/>
      <c r="D141" s="19"/>
      <c r="E141" s="2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25"/>
      <c r="B142" s="6"/>
      <c r="C142" s="16"/>
      <c r="D142" s="19"/>
      <c r="E142" s="2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25"/>
      <c r="B143" s="6"/>
      <c r="C143" s="16"/>
      <c r="D143" s="19"/>
      <c r="E143" s="2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25"/>
      <c r="B144" s="6"/>
      <c r="C144" s="16"/>
      <c r="D144" s="19"/>
      <c r="E144" s="2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25"/>
      <c r="B145" s="6"/>
      <c r="C145" s="16"/>
      <c r="D145" s="19"/>
      <c r="E145" s="2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25"/>
      <c r="B146" s="6"/>
      <c r="C146" s="16"/>
      <c r="D146" s="19"/>
      <c r="E146" s="2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25"/>
      <c r="B147" s="6"/>
      <c r="C147" s="16"/>
      <c r="D147" s="19"/>
      <c r="E147" s="2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25"/>
      <c r="B148" s="6"/>
      <c r="C148" s="16"/>
      <c r="D148" s="19"/>
      <c r="E148" s="2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25"/>
      <c r="B149" s="6"/>
      <c r="C149" s="16"/>
      <c r="D149" s="19"/>
      <c r="E149" s="2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25"/>
      <c r="B150" s="6"/>
      <c r="C150" s="16"/>
      <c r="D150" s="19"/>
      <c r="E150" s="2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25"/>
      <c r="B151" s="6"/>
      <c r="C151" s="16"/>
      <c r="D151" s="19"/>
      <c r="E151" s="2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25"/>
      <c r="B152" s="6"/>
      <c r="C152" s="16"/>
      <c r="D152" s="19"/>
      <c r="E152" s="2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25"/>
      <c r="B153" s="6"/>
      <c r="C153" s="16"/>
      <c r="D153" s="19"/>
      <c r="E153" s="2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25"/>
      <c r="B154" s="6"/>
      <c r="C154" s="16"/>
      <c r="D154" s="19"/>
      <c r="E154" s="2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25"/>
      <c r="B155" s="6"/>
      <c r="C155" s="16"/>
      <c r="D155" s="19"/>
      <c r="E155" s="2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25"/>
      <c r="B156" s="6"/>
      <c r="C156" s="16"/>
      <c r="D156" s="19"/>
      <c r="E156" s="2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25"/>
      <c r="B157" s="6"/>
      <c r="C157" s="16"/>
      <c r="D157" s="19"/>
      <c r="E157" s="2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25"/>
      <c r="B158" s="6"/>
      <c r="C158" s="16"/>
      <c r="D158" s="19"/>
      <c r="E158" s="2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25"/>
      <c r="B159" s="6"/>
      <c r="C159" s="16"/>
      <c r="D159" s="19"/>
      <c r="E159" s="2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25"/>
      <c r="B160" s="6"/>
      <c r="C160" s="16"/>
      <c r="D160" s="19"/>
      <c r="E160" s="2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25"/>
      <c r="B161" s="6"/>
      <c r="C161" s="16"/>
      <c r="D161" s="19"/>
      <c r="E161" s="2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25"/>
      <c r="B162" s="6"/>
      <c r="C162" s="16"/>
      <c r="D162" s="19"/>
      <c r="E162" s="2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25"/>
      <c r="B163" s="6"/>
      <c r="C163" s="16"/>
      <c r="D163" s="19"/>
      <c r="E163" s="2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25"/>
      <c r="B164" s="6"/>
      <c r="C164" s="16"/>
      <c r="D164" s="19"/>
      <c r="E164" s="2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25"/>
      <c r="B165" s="6"/>
      <c r="C165" s="16"/>
      <c r="D165" s="19"/>
      <c r="E165" s="2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25"/>
      <c r="B166" s="6"/>
      <c r="C166" s="16"/>
      <c r="D166" s="19"/>
      <c r="E166" s="2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25"/>
      <c r="B167" s="6"/>
      <c r="C167" s="16"/>
      <c r="D167" s="19"/>
      <c r="E167" s="2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25"/>
      <c r="B168" s="6"/>
      <c r="C168" s="16"/>
      <c r="D168" s="19"/>
      <c r="E168" s="2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25"/>
      <c r="B169" s="6"/>
      <c r="C169" s="16"/>
      <c r="D169" s="19"/>
      <c r="E169" s="2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25"/>
      <c r="B170" s="6"/>
      <c r="C170" s="16"/>
      <c r="D170" s="19"/>
      <c r="E170" s="2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25"/>
      <c r="B171" s="6"/>
      <c r="C171" s="16"/>
      <c r="D171" s="19"/>
      <c r="E171" s="2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25"/>
      <c r="B172" s="6"/>
      <c r="C172" s="16"/>
      <c r="D172" s="19"/>
      <c r="E172" s="2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25"/>
      <c r="B173" s="6"/>
      <c r="C173" s="16"/>
      <c r="D173" s="19"/>
      <c r="E173" s="2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25"/>
      <c r="B174" s="6"/>
      <c r="C174" s="16"/>
      <c r="D174" s="19"/>
      <c r="E174" s="2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25"/>
      <c r="B175" s="6"/>
      <c r="C175" s="16"/>
      <c r="D175" s="19"/>
      <c r="E175" s="2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25"/>
      <c r="B176" s="6"/>
      <c r="C176" s="16"/>
      <c r="D176" s="19"/>
      <c r="E176" s="2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25"/>
      <c r="B177" s="6"/>
      <c r="C177" s="16"/>
      <c r="D177" s="19"/>
      <c r="E177" s="2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25"/>
      <c r="B178" s="6"/>
      <c r="C178" s="16"/>
      <c r="D178" s="19"/>
      <c r="E178" s="2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25"/>
      <c r="B179" s="6"/>
      <c r="C179" s="16"/>
      <c r="D179" s="19"/>
      <c r="E179" s="2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25"/>
      <c r="B180" s="6"/>
      <c r="C180" s="16"/>
      <c r="D180" s="19"/>
      <c r="E180" s="2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25"/>
      <c r="B181" s="6"/>
      <c r="C181" s="16"/>
      <c r="D181" s="19"/>
      <c r="E181" s="2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25"/>
      <c r="B182" s="6"/>
      <c r="C182" s="16"/>
      <c r="D182" s="19"/>
      <c r="E182" s="2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25"/>
      <c r="B183" s="6"/>
      <c r="C183" s="16"/>
      <c r="D183" s="19"/>
      <c r="E183" s="2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25"/>
      <c r="B184" s="6"/>
      <c r="C184" s="16"/>
      <c r="D184" s="19"/>
      <c r="E184" s="2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25"/>
      <c r="B185" s="6"/>
      <c r="C185" s="16"/>
      <c r="D185" s="19"/>
      <c r="E185" s="2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25"/>
      <c r="B186" s="6"/>
      <c r="C186" s="16"/>
      <c r="D186" s="19"/>
      <c r="E186" s="2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25"/>
      <c r="B187" s="6"/>
      <c r="C187" s="16"/>
      <c r="D187" s="19"/>
      <c r="E187" s="2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25"/>
      <c r="B188" s="6"/>
      <c r="C188" s="16"/>
      <c r="D188" s="19"/>
      <c r="E188" s="2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25"/>
      <c r="B189" s="6"/>
      <c r="C189" s="16"/>
      <c r="D189" s="19"/>
      <c r="E189" s="2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25"/>
      <c r="B190" s="6"/>
      <c r="C190" s="16"/>
      <c r="D190" s="19"/>
      <c r="E190" s="2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25"/>
      <c r="B191" s="6"/>
      <c r="C191" s="16"/>
      <c r="D191" s="19"/>
      <c r="E191" s="2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25"/>
      <c r="B192" s="6"/>
      <c r="C192" s="16"/>
      <c r="D192" s="19"/>
      <c r="E192" s="2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25"/>
      <c r="B193" s="6"/>
      <c r="C193" s="16"/>
      <c r="D193" s="19"/>
      <c r="E193" s="2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25"/>
      <c r="B194" s="6"/>
      <c r="C194" s="16"/>
      <c r="D194" s="19"/>
      <c r="E194" s="2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25"/>
      <c r="B195" s="6"/>
      <c r="C195" s="16"/>
      <c r="D195" s="19"/>
      <c r="E195" s="2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25"/>
      <c r="B196" s="6"/>
      <c r="C196" s="16"/>
      <c r="D196" s="19"/>
      <c r="E196" s="2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25"/>
      <c r="B197" s="6"/>
      <c r="C197" s="16"/>
      <c r="D197" s="19"/>
      <c r="E197" s="2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25"/>
      <c r="B198" s="6"/>
      <c r="C198" s="16"/>
      <c r="D198" s="19"/>
      <c r="E198" s="2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25"/>
      <c r="B199" s="6"/>
      <c r="C199" s="16"/>
      <c r="D199" s="19"/>
      <c r="E199" s="2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25"/>
      <c r="B200" s="6"/>
      <c r="C200" s="16"/>
      <c r="D200" s="19"/>
      <c r="E200" s="2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25"/>
      <c r="B201" s="6"/>
      <c r="C201" s="16"/>
      <c r="D201" s="19"/>
      <c r="E201" s="2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25"/>
      <c r="B202" s="6"/>
      <c r="C202" s="16"/>
      <c r="D202" s="19"/>
      <c r="E202" s="2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25"/>
      <c r="B203" s="6"/>
      <c r="C203" s="16"/>
      <c r="D203" s="19"/>
      <c r="E203" s="2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25"/>
      <c r="B204" s="6"/>
      <c r="C204" s="16"/>
      <c r="D204" s="19"/>
      <c r="E204" s="2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25"/>
      <c r="B205" s="6"/>
      <c r="C205" s="16"/>
      <c r="D205" s="19"/>
      <c r="E205" s="2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25"/>
      <c r="B206" s="6"/>
      <c r="C206" s="16"/>
      <c r="D206" s="19"/>
      <c r="E206" s="2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25"/>
      <c r="B207" s="6"/>
      <c r="C207" s="16"/>
      <c r="D207" s="19"/>
      <c r="E207" s="2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25"/>
      <c r="B208" s="6"/>
      <c r="C208" s="16"/>
      <c r="D208" s="19"/>
      <c r="E208" s="2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25"/>
      <c r="B209" s="6"/>
      <c r="C209" s="16"/>
      <c r="D209" s="19"/>
      <c r="E209" s="2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25"/>
      <c r="B210" s="6"/>
      <c r="C210" s="16"/>
      <c r="D210" s="19"/>
      <c r="E210" s="2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25"/>
      <c r="B211" s="6"/>
      <c r="C211" s="16"/>
      <c r="D211" s="19"/>
      <c r="E211" s="2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25"/>
      <c r="B212" s="6"/>
      <c r="C212" s="16"/>
      <c r="D212" s="19"/>
      <c r="E212" s="2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5"/>
      <c r="B213" s="6"/>
      <c r="C213" s="16"/>
      <c r="D213" s="19"/>
      <c r="E213" s="2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5"/>
      <c r="B214" s="6"/>
      <c r="C214" s="16"/>
      <c r="D214" s="19"/>
      <c r="E214" s="2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25"/>
      <c r="B215" s="6"/>
      <c r="C215" s="16"/>
      <c r="D215" s="19"/>
      <c r="E215" s="2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25"/>
      <c r="B216" s="6"/>
      <c r="C216" s="16"/>
      <c r="D216" s="19"/>
      <c r="E216" s="2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25"/>
      <c r="B217" s="6"/>
      <c r="C217" s="16"/>
      <c r="D217" s="19"/>
      <c r="E217" s="2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25"/>
      <c r="B218" s="6"/>
      <c r="C218" s="16"/>
      <c r="D218" s="19"/>
      <c r="E218" s="2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25"/>
      <c r="B219" s="6"/>
      <c r="C219" s="16"/>
      <c r="D219" s="19"/>
      <c r="E219" s="2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25"/>
      <c r="B220" s="6"/>
      <c r="C220" s="16"/>
      <c r="D220" s="19"/>
      <c r="E220" s="2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25"/>
      <c r="B221" s="6"/>
      <c r="C221" s="16"/>
      <c r="D221" s="19"/>
      <c r="E221" s="2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25"/>
      <c r="B222" s="6"/>
      <c r="C222" s="16"/>
      <c r="D222" s="19"/>
      <c r="E222" s="2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25"/>
      <c r="B223" s="6"/>
      <c r="C223" s="16"/>
      <c r="D223" s="19"/>
      <c r="E223" s="2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25"/>
      <c r="B224" s="6"/>
      <c r="C224" s="16"/>
      <c r="D224" s="19"/>
      <c r="E224" s="2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25"/>
      <c r="B225" s="6"/>
      <c r="C225" s="16"/>
      <c r="D225" s="19"/>
      <c r="E225" s="2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25"/>
      <c r="B226" s="6"/>
      <c r="C226" s="16"/>
      <c r="D226" s="19"/>
      <c r="E226" s="2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25"/>
      <c r="B227" s="6"/>
      <c r="C227" s="16"/>
      <c r="D227" s="19"/>
      <c r="E227" s="2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25"/>
      <c r="B228" s="6"/>
      <c r="C228" s="16"/>
      <c r="D228" s="19"/>
      <c r="E228" s="2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25"/>
      <c r="B229" s="6"/>
      <c r="C229" s="16"/>
      <c r="D229" s="19"/>
      <c r="E229" s="2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25"/>
      <c r="B230" s="6"/>
      <c r="C230" s="16"/>
      <c r="D230" s="19"/>
      <c r="E230" s="2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25"/>
      <c r="B231" s="6"/>
      <c r="C231" s="16"/>
      <c r="D231" s="19"/>
      <c r="E231" s="2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25"/>
      <c r="B232" s="6"/>
      <c r="C232" s="16"/>
      <c r="D232" s="19"/>
      <c r="E232" s="2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25"/>
      <c r="B233" s="6"/>
      <c r="C233" s="16"/>
      <c r="D233" s="19"/>
      <c r="E233" s="2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25"/>
      <c r="B234" s="6"/>
      <c r="C234" s="16"/>
      <c r="D234" s="19"/>
      <c r="E234" s="2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25"/>
      <c r="B235" s="6"/>
      <c r="C235" s="16"/>
      <c r="D235" s="19"/>
      <c r="E235" s="2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ht="15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ht="15.7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ht="15.7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ht="15.7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ht="15.7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ht="15.7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ht="15.7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ht="15.7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ht="15.7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4">
    <mergeCell ref="A1:A5"/>
    <mergeCell ref="A8:A12"/>
    <mergeCell ref="A16:A21"/>
    <mergeCell ref="A25:A3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24.13"/>
    <col customWidth="1" min="3" max="3" width="25.63"/>
    <col customWidth="1" min="4" max="4" width="39.13"/>
    <col customWidth="1" min="5" max="5" width="74.13"/>
    <col customWidth="1" min="6" max="25" width="8.0"/>
    <col customWidth="1" min="26" max="26" width="7.63"/>
  </cols>
  <sheetData>
    <row r="1" ht="13.5" customHeight="1">
      <c r="A1" s="28" t="s">
        <v>32</v>
      </c>
      <c r="B1" s="2" t="s">
        <v>1</v>
      </c>
      <c r="C1" s="3" t="s">
        <v>2</v>
      </c>
      <c r="D1" s="4" t="s">
        <v>3</v>
      </c>
      <c r="E1" s="5" t="s">
        <v>4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13.5" customHeight="1">
      <c r="A2" s="7"/>
      <c r="B2" s="8" t="s">
        <v>5</v>
      </c>
      <c r="C2" s="9">
        <v>3000000.0</v>
      </c>
      <c r="D2" s="10"/>
      <c r="E2" s="11" t="s">
        <v>6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3.5" customHeight="1">
      <c r="A3" s="7"/>
      <c r="B3" s="8" t="s">
        <v>7</v>
      </c>
      <c r="C3" s="9">
        <v>60000.0</v>
      </c>
      <c r="D3" s="10"/>
      <c r="E3" s="12" t="s">
        <v>8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3.5" customHeight="1">
      <c r="A4" s="7"/>
      <c r="B4" s="13" t="s">
        <v>9</v>
      </c>
      <c r="C4" s="29">
        <f>ROUND((C2-C3)/1.2*0.2,0)</f>
        <v>490000</v>
      </c>
      <c r="D4" s="10" t="s">
        <v>33</v>
      </c>
      <c r="E4" s="12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3.5" customHeight="1">
      <c r="A5" s="15"/>
      <c r="B5" s="13" t="s">
        <v>12</v>
      </c>
      <c r="C5" s="14">
        <f>C2-C3-C4</f>
        <v>2450000</v>
      </c>
      <c r="D5" s="10" t="s">
        <v>13</v>
      </c>
      <c r="E5" s="12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3.5" customHeight="1">
      <c r="A6" s="27"/>
      <c r="B6" s="17" t="s">
        <v>15</v>
      </c>
      <c r="C6" s="18">
        <f>C4/C5</f>
        <v>0.2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13.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3.5" customHeight="1">
      <c r="A8" s="28" t="s">
        <v>34</v>
      </c>
      <c r="B8" s="2" t="s">
        <v>1</v>
      </c>
      <c r="C8" s="3" t="s">
        <v>2</v>
      </c>
      <c r="D8" s="4" t="s">
        <v>3</v>
      </c>
      <c r="E8" s="5" t="s">
        <v>4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3.5" customHeight="1">
      <c r="A9" s="7"/>
      <c r="B9" s="8" t="s">
        <v>5</v>
      </c>
      <c r="C9" s="9">
        <v>3000000.0</v>
      </c>
      <c r="D9" s="10"/>
      <c r="E9" s="11" t="s">
        <v>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3.5" customHeight="1">
      <c r="A10" s="7"/>
      <c r="B10" s="8" t="s">
        <v>7</v>
      </c>
      <c r="C10" s="9">
        <v>10000.0</v>
      </c>
      <c r="D10" s="10"/>
      <c r="E10" s="12" t="s">
        <v>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7"/>
      <c r="B11" s="13" t="s">
        <v>35</v>
      </c>
      <c r="C11" s="29">
        <f>(((C9-C10)/1.35)*0.15)</f>
        <v>332222.2222</v>
      </c>
      <c r="D11" s="10" t="s">
        <v>36</v>
      </c>
      <c r="E11" s="12" t="s">
        <v>37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3.5" customHeight="1">
      <c r="A12" s="7"/>
      <c r="B12" s="13" t="s">
        <v>9</v>
      </c>
      <c r="C12" s="29">
        <f>ROUND((C9-C10)/1.35*0.2,0)</f>
        <v>442963</v>
      </c>
      <c r="D12" s="10" t="s">
        <v>38</v>
      </c>
      <c r="E12" s="1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3.5" customHeight="1">
      <c r="A13" s="15"/>
      <c r="B13" s="13" t="s">
        <v>12</v>
      </c>
      <c r="C13" s="14">
        <f>C9-C10-C12-C11</f>
        <v>2214814.778</v>
      </c>
      <c r="D13" s="10" t="s">
        <v>24</v>
      </c>
      <c r="E13" s="12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3.5" customHeight="1">
      <c r="A14" s="24"/>
      <c r="B14" s="17" t="s">
        <v>15</v>
      </c>
      <c r="C14" s="18">
        <f>C12/C13</f>
        <v>0.2000000201</v>
      </c>
      <c r="D14" s="19"/>
      <c r="E14" s="2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3.5" customHeight="1">
      <c r="A15" s="30"/>
      <c r="B15" s="17" t="s">
        <v>25</v>
      </c>
      <c r="C15" s="18">
        <f>C11/C13</f>
        <v>0.1500000025</v>
      </c>
      <c r="D15" s="19"/>
      <c r="E15" s="20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3.5" customHeight="1">
      <c r="A16" s="30"/>
      <c r="B16" s="31"/>
      <c r="C16" s="32"/>
      <c r="D16" s="19"/>
      <c r="E16" s="20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3.5" customHeight="1">
      <c r="A17" s="28" t="s">
        <v>39</v>
      </c>
      <c r="B17" s="2" t="s">
        <v>1</v>
      </c>
      <c r="C17" s="3" t="s">
        <v>2</v>
      </c>
      <c r="D17" s="4" t="s">
        <v>3</v>
      </c>
      <c r="E17" s="5" t="s">
        <v>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3.5" customHeight="1">
      <c r="A18" s="7"/>
      <c r="B18" s="8" t="s">
        <v>5</v>
      </c>
      <c r="C18" s="9">
        <v>1000000.0</v>
      </c>
      <c r="D18" s="10"/>
      <c r="E18" s="11" t="s">
        <v>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3.5" customHeight="1">
      <c r="A19" s="7"/>
      <c r="B19" s="8" t="s">
        <v>7</v>
      </c>
      <c r="C19" s="9">
        <v>10000.0</v>
      </c>
      <c r="D19" s="10"/>
      <c r="E19" s="12" t="s">
        <v>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3.5" customHeight="1">
      <c r="A20" s="7"/>
      <c r="B20" s="13" t="s">
        <v>40</v>
      </c>
      <c r="C20" s="14">
        <f>((C18-C19)/1.5)*0.3</f>
        <v>198000</v>
      </c>
      <c r="D20" s="10" t="s">
        <v>41</v>
      </c>
      <c r="E20" s="12" t="s">
        <v>42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3.5" customHeight="1">
      <c r="A21" s="7"/>
      <c r="B21" s="13" t="s">
        <v>9</v>
      </c>
      <c r="C21" s="29">
        <f>((C18-C19)/1.5)*0.2</f>
        <v>132000</v>
      </c>
      <c r="D21" s="13" t="s">
        <v>43</v>
      </c>
      <c r="E21" s="12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3.5" customHeight="1">
      <c r="A22" s="15"/>
      <c r="B22" s="13" t="s">
        <v>12</v>
      </c>
      <c r="C22" s="14">
        <f>C18-C20-C21-C19</f>
        <v>660000</v>
      </c>
      <c r="D22" s="10" t="s">
        <v>24</v>
      </c>
      <c r="E22" s="12" t="s">
        <v>14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24"/>
      <c r="B23" s="17" t="s">
        <v>15</v>
      </c>
      <c r="C23" s="18">
        <f>C21/C22</f>
        <v>0.2</v>
      </c>
      <c r="D23" s="19"/>
      <c r="E23" s="2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25"/>
      <c r="B24" s="17" t="s">
        <v>25</v>
      </c>
      <c r="C24" s="18">
        <f>C20/C22</f>
        <v>0.3</v>
      </c>
      <c r="D24" s="19"/>
      <c r="E24" s="2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3.5" customHeight="1">
      <c r="A26" s="27"/>
      <c r="B26" s="26"/>
      <c r="C26" s="16" t="s">
        <v>30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3.5" customHeight="1">
      <c r="A27" s="27"/>
      <c r="B27" s="6"/>
      <c r="C27" s="16" t="s">
        <v>31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3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3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3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13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3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3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3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ht="13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3.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3.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13.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13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3.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3.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3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3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13.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13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ht="13.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ht="13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ht="13.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3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13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ht="13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ht="13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13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ht="13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ht="13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ht="13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ht="13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ht="13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ht="13.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ht="13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ht="13.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ht="13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ht="13.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ht="13.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ht="13.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ht="13.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3.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ht="13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3.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ht="13.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13.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ht="13.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13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ht="13.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ht="13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ht="13.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ht="13.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ht="13.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3.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ht="13.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ht="13.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ht="13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ht="13.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ht="13.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ht="13.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ht="13.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ht="13.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ht="13.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ht="13.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ht="13.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ht="13.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ht="13.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ht="13.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ht="13.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ht="13.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ht="13.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ht="13.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ht="13.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13.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ht="13.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ht="13.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ht="13.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3.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ht="13.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ht="13.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ht="13.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ht="13.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3.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ht="13.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13.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ht="13.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ht="13.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ht="13.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ht="13.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ht="13.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ht="13.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ht="13.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ht="13.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ht="13.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ht="13.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ht="13.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ht="13.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ht="13.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ht="13.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ht="13.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ht="13.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ht="13.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ht="13.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ht="13.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ht="13.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ht="13.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ht="13.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ht="13.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ht="13.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ht="13.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ht="13.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ht="13.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ht="13.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ht="13.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ht="13.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ht="13.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ht="13.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ht="13.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ht="13.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ht="13.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ht="13.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ht="13.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ht="13.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ht="13.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ht="13.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ht="13.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ht="13.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ht="13.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ht="13.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ht="13.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ht="13.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ht="13.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ht="13.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ht="13.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ht="13.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ht="13.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ht="13.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ht="13.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ht="13.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ht="13.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ht="13.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ht="13.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ht="13.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ht="13.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ht="13.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ht="13.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ht="13.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ht="13.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ht="13.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ht="13.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ht="13.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ht="13.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ht="13.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ht="13.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ht="13.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ht="13.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ht="13.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ht="13.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ht="13.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ht="13.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ht="13.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ht="13.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ht="13.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ht="13.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ht="13.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ht="13.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ht="13.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ht="13.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ht="13.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ht="13.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ht="13.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ht="13.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ht="13.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ht="13.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ht="13.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ht="13.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ht="13.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ht="13.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ht="13.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ht="13.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ht="13.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ht="13.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ht="13.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ht="13.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ht="13.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ht="13.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ht="13.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ht="13.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ht="13.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ht="13.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ht="13.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ht="13.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ht="13.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ht="13.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ht="13.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ht="13.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13.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13.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13.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13.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13.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13.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13.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13.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13.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13.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13.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13.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13.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13.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3.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3.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3.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3.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3.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3.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3.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3.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3.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3.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3.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3.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3.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3.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3.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3.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3.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3.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3.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3.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3.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3.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3.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3.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3.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3.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3.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3.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3.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3.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3.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3.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3.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3.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3.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3.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3.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3.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3.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3.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3.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3.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3.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3.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3.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3.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3.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3.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3.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3.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13.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13.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13.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13.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13.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13.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13.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13.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13.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13.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13.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13.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13.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13.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13.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13.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13.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13.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13.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13.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13.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13.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13.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13.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13.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13.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13.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13.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13.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13.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13.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13.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13.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13.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13.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13.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13.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13.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13.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13.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13.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13.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13.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13.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13.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13.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13.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13.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13.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13.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13.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13.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13.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13.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13.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13.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13.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13.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13.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13.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13.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13.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13.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13.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13.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13.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13.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13.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13.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13.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13.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13.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13.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13.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13.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13.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13.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13.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13.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13.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13.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13.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13.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13.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13.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13.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13.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13.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13.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13.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13.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13.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13.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13.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13.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13.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13.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13.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13.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13.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13.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13.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13.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13.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13.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13.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13.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13.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13.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13.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13.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13.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13.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13.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13.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13.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13.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13.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13.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13.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13.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13.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13.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13.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13.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13.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13.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13.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13.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13.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13.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13.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13.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13.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13.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13.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13.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13.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13.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13.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13.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13.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13.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13.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13.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13.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13.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13.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13.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13.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13.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13.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13.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13.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13.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13.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13.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13.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13.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13.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13.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13.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13.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13.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13.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13.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13.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13.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13.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13.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13.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13.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13.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13.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13.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13.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13.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13.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13.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13.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13.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13.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13.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13.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13.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13.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13.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13.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13.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13.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13.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13.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13.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13.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13.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13.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13.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13.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13.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13.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13.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13.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13.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13.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13.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13.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13.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13.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13.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13.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13.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13.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13.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13.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13.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13.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13.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13.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13.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13.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13.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13.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13.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13.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13.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13.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13.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13.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13.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13.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13.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13.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13.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13.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13.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13.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13.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13.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13.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13.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13.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13.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13.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13.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13.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13.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13.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13.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13.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13.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13.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13.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13.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13.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13.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13.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13.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13.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13.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13.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13.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13.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13.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13.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13.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13.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13.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13.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13.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13.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13.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13.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13.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13.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13.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13.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13.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13.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13.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13.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13.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13.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13.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13.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13.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13.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13.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13.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13.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13.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13.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13.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13.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13.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13.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13.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13.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13.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13.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13.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13.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13.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13.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13.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13.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13.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13.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13.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13.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13.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13.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13.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13.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13.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13.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13.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13.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13.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13.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13.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13.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13.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13.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13.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13.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13.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13.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13.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13.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13.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13.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13.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13.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13.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13.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13.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13.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13.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13.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13.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13.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13.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13.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13.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13.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13.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13.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13.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13.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13.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13.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13.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13.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13.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13.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13.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13.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13.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13.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13.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13.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13.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13.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13.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13.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13.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13.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13.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13.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13.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13.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13.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13.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13.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13.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13.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13.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13.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13.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13.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13.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13.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13.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13.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13.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13.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13.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13.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13.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13.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13.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13.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13.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13.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13.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13.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13.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13.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13.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13.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13.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13.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13.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13.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13.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13.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13.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13.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13.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13.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13.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13.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13.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13.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13.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13.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13.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13.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13.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13.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13.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13.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13.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13.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13.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13.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13.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13.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13.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13.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13.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13.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13.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13.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13.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13.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13.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13.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13.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13.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13.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13.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13.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13.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13.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13.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13.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13.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13.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13.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13.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13.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13.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13.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13.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13.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13.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13.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13.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13.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13.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13.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13.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13.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13.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13.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13.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13.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13.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13.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13.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13.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13.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13.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13.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13.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13.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13.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13.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13.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13.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13.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13.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13.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13.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13.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13.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13.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13.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13.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13.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13.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13.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13.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13.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13.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13.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13.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13.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13.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13.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13.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13.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13.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13.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13.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13.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13.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13.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13.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13.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13.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13.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13.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13.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13.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13.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13.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13.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13.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13.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13.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13.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13.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13.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13.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13.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13.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13.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13.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13.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13.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13.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13.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13.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13.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13.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13.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13.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13.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13.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13.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13.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13.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13.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13.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13.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13.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13.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13.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13.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13.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13.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13.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13.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13.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13.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13.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13.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13.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13.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13.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13.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13.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13.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13.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13.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13.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13.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13.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13.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13.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13.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13.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13.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13.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13.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13.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13.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13.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13.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13.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13.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13.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13.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13.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13.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13.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13.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13.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13.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13.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13.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13.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13.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13.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13.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13.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13.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13.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13.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13.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13.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13.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13.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13.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13.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13.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13.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13.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13.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13.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13.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13.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13.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13.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13.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13.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13.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13.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13.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13.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13.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13.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13.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13.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13.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13.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13.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13.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13.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13.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13.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13.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13.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13.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13.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13.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13.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13.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13.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13.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13.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13.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13.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13.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13.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13.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13.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13.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13.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13.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13.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13.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13.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13.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13.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13.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13.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ht="13.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ht="13.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ht="13.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ht="13.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ht="13.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ht="13.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ht="13.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ht="13.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ht="13.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ht="13.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ht="13.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ht="13.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ht="13.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ht="13.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ht="13.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ht="13.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ht="13.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ht="13.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ht="13.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ht="13.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ht="13.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ht="13.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ht="13.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13.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13.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13.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ht="13.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ht="13.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ht="13.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ht="13.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ht="13.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ht="13.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ht="13.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ht="13.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ht="13.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ht="13.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ht="13.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ht="13.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ht="13.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ht="13.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ht="13.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ht="13.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ht="13.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ht="13.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ht="13.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ht="13.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ht="13.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ht="13.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ht="13.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ht="13.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ht="13.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ht="13.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ht="13.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ht="13.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ht="13.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3">
    <mergeCell ref="A1:A5"/>
    <mergeCell ref="A8:A13"/>
    <mergeCell ref="A17:A2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3CEFA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5"/>
    <col customWidth="1" min="2" max="2" width="20.88"/>
    <col customWidth="1" min="3" max="3" width="25.63"/>
    <col customWidth="1" min="4" max="4" width="38.0"/>
    <col customWidth="1" min="5" max="5" width="104.5"/>
    <col customWidth="1" min="6" max="26" width="11.0"/>
  </cols>
  <sheetData>
    <row r="1" ht="15.75" customHeight="1">
      <c r="A1" s="25"/>
      <c r="B1" s="6"/>
      <c r="C1" s="16"/>
      <c r="D1" s="19"/>
      <c r="E1" s="2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33" t="s">
        <v>44</v>
      </c>
      <c r="B2" s="2" t="s">
        <v>1</v>
      </c>
      <c r="C2" s="3" t="s">
        <v>2</v>
      </c>
      <c r="D2" s="4" t="s">
        <v>3</v>
      </c>
      <c r="E2" s="5" t="s">
        <v>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34"/>
      <c r="B3" s="8" t="s">
        <v>5</v>
      </c>
      <c r="C3" s="9">
        <v>100000.0</v>
      </c>
      <c r="D3" s="10"/>
      <c r="E3" s="12" t="s">
        <v>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34"/>
      <c r="B4" s="13" t="s">
        <v>45</v>
      </c>
      <c r="C4" s="14">
        <f>ROUND(C3/1.05*0.05,0)</f>
        <v>4762</v>
      </c>
      <c r="D4" s="10" t="s">
        <v>46</v>
      </c>
      <c r="E4" s="12" t="s">
        <v>47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34"/>
      <c r="B5" s="8" t="s">
        <v>7</v>
      </c>
      <c r="C5" s="9">
        <v>5000.0</v>
      </c>
      <c r="D5" s="10"/>
      <c r="E5" s="12" t="s">
        <v>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34"/>
      <c r="B6" s="13" t="s">
        <v>9</v>
      </c>
      <c r="C6" s="14">
        <f>ROUND(((C3-C4-C5)/1.4)*0.4,0)</f>
        <v>25782</v>
      </c>
      <c r="D6" s="10" t="s">
        <v>48</v>
      </c>
      <c r="E6" s="12" t="s">
        <v>49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34"/>
      <c r="B7" s="13" t="s">
        <v>12</v>
      </c>
      <c r="C7" s="14">
        <f>ROUND(C3-C4-C5-C6,0)</f>
        <v>64456</v>
      </c>
      <c r="D7" s="10" t="s">
        <v>50</v>
      </c>
      <c r="E7" s="12" t="s">
        <v>14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35"/>
      <c r="B8" s="36" t="s">
        <v>51</v>
      </c>
      <c r="C8" s="37">
        <f>(C3-C6)*0.7</f>
        <v>51952.6</v>
      </c>
      <c r="D8" s="38" t="s">
        <v>52</v>
      </c>
      <c r="E8" s="39" t="s">
        <v>53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40"/>
      <c r="B9" s="17" t="s">
        <v>15</v>
      </c>
      <c r="C9" s="18">
        <f>C6/C7</f>
        <v>0.3999937942</v>
      </c>
      <c r="D9" s="41"/>
      <c r="E9" s="4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43"/>
      <c r="B10" s="44"/>
      <c r="C10" s="22"/>
      <c r="D10" s="23"/>
      <c r="E10" s="20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33" t="s">
        <v>54</v>
      </c>
      <c r="B11" s="2" t="s">
        <v>1</v>
      </c>
      <c r="C11" s="3" t="s">
        <v>2</v>
      </c>
      <c r="D11" s="4" t="s">
        <v>3</v>
      </c>
      <c r="E11" s="5" t="s">
        <v>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34"/>
      <c r="B12" s="8" t="s">
        <v>5</v>
      </c>
      <c r="C12" s="9">
        <v>50000.0</v>
      </c>
      <c r="D12" s="10"/>
      <c r="E12" s="11" t="s">
        <v>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34"/>
      <c r="B13" s="13" t="s">
        <v>45</v>
      </c>
      <c r="C13" s="14">
        <f>ROUND((C12/1.05)*0.05,0)</f>
        <v>2381</v>
      </c>
      <c r="D13" s="10" t="s">
        <v>46</v>
      </c>
      <c r="E13" s="12" t="s">
        <v>47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34"/>
      <c r="B14" s="8" t="s">
        <v>7</v>
      </c>
      <c r="C14" s="9">
        <v>500.0</v>
      </c>
      <c r="D14" s="10"/>
      <c r="E14" s="12" t="s">
        <v>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34"/>
      <c r="B15" s="13" t="s">
        <v>9</v>
      </c>
      <c r="C15" s="14">
        <f>ROUND(((C12-C13-C14)/1.2)*0.2,0)</f>
        <v>7853</v>
      </c>
      <c r="D15" s="10" t="s">
        <v>55</v>
      </c>
      <c r="E15" s="12" t="s">
        <v>56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34"/>
      <c r="B16" s="13" t="s">
        <v>12</v>
      </c>
      <c r="C16" s="14">
        <f>ROUND(C12-C13-C15-C14,0)</f>
        <v>39266</v>
      </c>
      <c r="D16" s="10" t="s">
        <v>50</v>
      </c>
      <c r="E16" s="12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35"/>
      <c r="B17" s="36" t="s">
        <v>51</v>
      </c>
      <c r="C17" s="37">
        <f>(C12-C15)*0.7</f>
        <v>29502.9</v>
      </c>
      <c r="D17" s="38" t="s">
        <v>52</v>
      </c>
      <c r="E17" s="39" t="s">
        <v>53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24"/>
      <c r="B18" s="17" t="s">
        <v>15</v>
      </c>
      <c r="C18" s="18">
        <f>C15/C16</f>
        <v>0.1999949065</v>
      </c>
      <c r="D18" s="41"/>
      <c r="E18" s="4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25"/>
      <c r="B19" s="6"/>
      <c r="C19" s="16"/>
      <c r="D19" s="19"/>
      <c r="E19" s="2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25"/>
      <c r="B20" s="26"/>
      <c r="C20" s="16" t="s">
        <v>30</v>
      </c>
      <c r="D20" s="19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5"/>
      <c r="B21" s="6"/>
      <c r="C21" s="16" t="s">
        <v>31</v>
      </c>
      <c r="D21" s="19"/>
      <c r="E21" s="2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25"/>
      <c r="B22" s="6"/>
      <c r="C22" s="16"/>
      <c r="D22" s="19"/>
      <c r="E22" s="2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25"/>
      <c r="B23" s="6"/>
      <c r="C23" s="16"/>
      <c r="D23" s="19"/>
      <c r="E23" s="2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25"/>
      <c r="B24" s="6"/>
      <c r="C24" s="16"/>
      <c r="D24" s="19"/>
      <c r="E24" s="2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25"/>
      <c r="B25" s="6"/>
      <c r="C25" s="16"/>
      <c r="D25" s="19"/>
      <c r="E25" s="2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25"/>
      <c r="B26" s="6"/>
      <c r="C26" s="16"/>
      <c r="D26" s="19"/>
      <c r="E26" s="2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25"/>
      <c r="B27" s="6"/>
      <c r="C27" s="16"/>
      <c r="D27" s="19"/>
      <c r="E27" s="20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25"/>
      <c r="B28" s="6"/>
      <c r="C28" s="16"/>
      <c r="D28" s="19"/>
      <c r="E28" s="2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25"/>
      <c r="B29" s="6"/>
      <c r="C29" s="16"/>
      <c r="D29" s="19"/>
      <c r="E29" s="2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25"/>
      <c r="B30" s="6"/>
      <c r="C30" s="16"/>
      <c r="D30" s="19"/>
      <c r="E30" s="2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25"/>
      <c r="B31" s="6"/>
      <c r="C31" s="16"/>
      <c r="D31" s="19"/>
      <c r="E31" s="20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25"/>
      <c r="B32" s="6"/>
      <c r="C32" s="16"/>
      <c r="D32" s="19"/>
      <c r="E32" s="2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25"/>
      <c r="B33" s="6"/>
      <c r="C33" s="16"/>
      <c r="D33" s="19"/>
      <c r="E33" s="2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25"/>
      <c r="B34" s="6"/>
      <c r="C34" s="16"/>
      <c r="D34" s="19"/>
      <c r="E34" s="2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25"/>
      <c r="B35" s="6"/>
      <c r="C35" s="16"/>
      <c r="D35" s="19"/>
      <c r="E35" s="20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25"/>
      <c r="B36" s="6"/>
      <c r="C36" s="16"/>
      <c r="D36" s="19"/>
      <c r="E36" s="20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5"/>
      <c r="B37" s="6"/>
      <c r="C37" s="16"/>
      <c r="D37" s="19"/>
      <c r="E37" s="2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5"/>
      <c r="B38" s="6"/>
      <c r="C38" s="16"/>
      <c r="D38" s="19"/>
      <c r="E38" s="2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25"/>
      <c r="B39" s="6"/>
      <c r="C39" s="16"/>
      <c r="D39" s="19"/>
      <c r="E39" s="2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25"/>
      <c r="B40" s="6"/>
      <c r="C40" s="16"/>
      <c r="D40" s="19"/>
      <c r="E40" s="2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25"/>
      <c r="B41" s="6"/>
      <c r="C41" s="16"/>
      <c r="D41" s="19"/>
      <c r="E41" s="2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25"/>
      <c r="B42" s="6"/>
      <c r="C42" s="16"/>
      <c r="D42" s="19"/>
      <c r="E42" s="2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25"/>
      <c r="B43" s="6"/>
      <c r="C43" s="16"/>
      <c r="D43" s="19"/>
      <c r="E43" s="20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25"/>
      <c r="B44" s="6"/>
      <c r="C44" s="16"/>
      <c r="D44" s="19"/>
      <c r="E44" s="2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25"/>
      <c r="B45" s="6"/>
      <c r="C45" s="16"/>
      <c r="D45" s="19"/>
      <c r="E45" s="2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25"/>
      <c r="B46" s="6"/>
      <c r="C46" s="16"/>
      <c r="D46" s="19"/>
      <c r="E46" s="2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25"/>
      <c r="B47" s="6"/>
      <c r="C47" s="16"/>
      <c r="D47" s="19"/>
      <c r="E47" s="2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25"/>
      <c r="B48" s="6"/>
      <c r="C48" s="16"/>
      <c r="D48" s="19"/>
      <c r="E48" s="2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25"/>
      <c r="B49" s="6"/>
      <c r="C49" s="16"/>
      <c r="D49" s="19"/>
      <c r="E49" s="20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25"/>
      <c r="B50" s="6"/>
      <c r="C50" s="16"/>
      <c r="D50" s="19"/>
      <c r="E50" s="20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25"/>
      <c r="B51" s="6"/>
      <c r="C51" s="16"/>
      <c r="D51" s="19"/>
      <c r="E51" s="20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25"/>
      <c r="B52" s="6"/>
      <c r="C52" s="16"/>
      <c r="D52" s="19"/>
      <c r="E52" s="20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25"/>
      <c r="B53" s="6"/>
      <c r="C53" s="16"/>
      <c r="D53" s="19"/>
      <c r="E53" s="2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25"/>
      <c r="B54" s="6"/>
      <c r="C54" s="16"/>
      <c r="D54" s="19"/>
      <c r="E54" s="2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25"/>
      <c r="B55" s="6"/>
      <c r="C55" s="16"/>
      <c r="D55" s="19"/>
      <c r="E55" s="20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25"/>
      <c r="B56" s="6"/>
      <c r="C56" s="16"/>
      <c r="D56" s="19"/>
      <c r="E56" s="20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25"/>
      <c r="B57" s="6"/>
      <c r="C57" s="16"/>
      <c r="D57" s="19"/>
      <c r="E57" s="20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25"/>
      <c r="B58" s="6"/>
      <c r="C58" s="16"/>
      <c r="D58" s="19"/>
      <c r="E58" s="20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25"/>
      <c r="B59" s="6"/>
      <c r="C59" s="16"/>
      <c r="D59" s="19"/>
      <c r="E59" s="2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25"/>
      <c r="B60" s="6"/>
      <c r="C60" s="16"/>
      <c r="D60" s="19"/>
      <c r="E60" s="2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25"/>
      <c r="B61" s="6"/>
      <c r="C61" s="16"/>
      <c r="D61" s="19"/>
      <c r="E61" s="20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25"/>
      <c r="B62" s="6"/>
      <c r="C62" s="16"/>
      <c r="D62" s="19"/>
      <c r="E62" s="2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25"/>
      <c r="B63" s="6"/>
      <c r="C63" s="16"/>
      <c r="D63" s="19"/>
      <c r="E63" s="20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25"/>
      <c r="B64" s="6"/>
      <c r="C64" s="16"/>
      <c r="D64" s="19"/>
      <c r="E64" s="2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25"/>
      <c r="B65" s="6"/>
      <c r="C65" s="16"/>
      <c r="D65" s="19"/>
      <c r="E65" s="2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25"/>
      <c r="B66" s="6"/>
      <c r="C66" s="16"/>
      <c r="D66" s="19"/>
      <c r="E66" s="2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25"/>
      <c r="B67" s="6"/>
      <c r="C67" s="16"/>
      <c r="D67" s="19"/>
      <c r="E67" s="2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25"/>
      <c r="B68" s="6"/>
      <c r="C68" s="16"/>
      <c r="D68" s="19"/>
      <c r="E68" s="2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25"/>
      <c r="B69" s="6"/>
      <c r="C69" s="16"/>
      <c r="D69" s="19"/>
      <c r="E69" s="2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25"/>
      <c r="B70" s="6"/>
      <c r="C70" s="16"/>
      <c r="D70" s="19"/>
      <c r="E70" s="20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25"/>
      <c r="B71" s="6"/>
      <c r="C71" s="16"/>
      <c r="D71" s="19"/>
      <c r="E71" s="2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25"/>
      <c r="B72" s="6"/>
      <c r="C72" s="16"/>
      <c r="D72" s="19"/>
      <c r="E72" s="2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25"/>
      <c r="B73" s="6"/>
      <c r="C73" s="16"/>
      <c r="D73" s="19"/>
      <c r="E73" s="2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25"/>
      <c r="B74" s="6"/>
      <c r="C74" s="16"/>
      <c r="D74" s="19"/>
      <c r="E74" s="20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25"/>
      <c r="B75" s="6"/>
      <c r="C75" s="16"/>
      <c r="D75" s="19"/>
      <c r="E75" s="20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25"/>
      <c r="B76" s="6"/>
      <c r="C76" s="16"/>
      <c r="D76" s="19"/>
      <c r="E76" s="20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25"/>
      <c r="B77" s="6"/>
      <c r="C77" s="16"/>
      <c r="D77" s="19"/>
      <c r="E77" s="2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25"/>
      <c r="B78" s="6"/>
      <c r="C78" s="16"/>
      <c r="D78" s="19"/>
      <c r="E78" s="20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25"/>
      <c r="B79" s="6"/>
      <c r="C79" s="16"/>
      <c r="D79" s="19"/>
      <c r="E79" s="20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25"/>
      <c r="B80" s="6"/>
      <c r="C80" s="16"/>
      <c r="D80" s="19"/>
      <c r="E80" s="2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25"/>
      <c r="B81" s="6"/>
      <c r="C81" s="16"/>
      <c r="D81" s="19"/>
      <c r="E81" s="2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25"/>
      <c r="B82" s="6"/>
      <c r="C82" s="16"/>
      <c r="D82" s="19"/>
      <c r="E82" s="2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25"/>
      <c r="B83" s="6"/>
      <c r="C83" s="16"/>
      <c r="D83" s="19"/>
      <c r="E83" s="2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25"/>
      <c r="B84" s="6"/>
      <c r="C84" s="16"/>
      <c r="D84" s="19"/>
      <c r="E84" s="2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25"/>
      <c r="B85" s="6"/>
      <c r="C85" s="16"/>
      <c r="D85" s="19"/>
      <c r="E85" s="2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25"/>
      <c r="B86" s="6"/>
      <c r="C86" s="16"/>
      <c r="D86" s="19"/>
      <c r="E86" s="2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25"/>
      <c r="B87" s="6"/>
      <c r="C87" s="16"/>
      <c r="D87" s="19"/>
      <c r="E87" s="2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25"/>
      <c r="B88" s="6"/>
      <c r="C88" s="16"/>
      <c r="D88" s="19"/>
      <c r="E88" s="2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25"/>
      <c r="B89" s="6"/>
      <c r="C89" s="16"/>
      <c r="D89" s="19"/>
      <c r="E89" s="2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5"/>
      <c r="B90" s="6"/>
      <c r="C90" s="16"/>
      <c r="D90" s="19"/>
      <c r="E90" s="2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25"/>
      <c r="B91" s="6"/>
      <c r="C91" s="16"/>
      <c r="D91" s="19"/>
      <c r="E91" s="2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25"/>
      <c r="B92" s="6"/>
      <c r="C92" s="16"/>
      <c r="D92" s="19"/>
      <c r="E92" s="2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25"/>
      <c r="B93" s="6"/>
      <c r="C93" s="16"/>
      <c r="D93" s="19"/>
      <c r="E93" s="2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25"/>
      <c r="B94" s="6"/>
      <c r="C94" s="16"/>
      <c r="D94" s="19"/>
      <c r="E94" s="2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25"/>
      <c r="B95" s="6"/>
      <c r="C95" s="16"/>
      <c r="D95" s="19"/>
      <c r="E95" s="2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25"/>
      <c r="B96" s="6"/>
      <c r="C96" s="16"/>
      <c r="D96" s="19"/>
      <c r="E96" s="2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25"/>
      <c r="B97" s="6"/>
      <c r="C97" s="16"/>
      <c r="D97" s="19"/>
      <c r="E97" s="2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25"/>
      <c r="B98" s="6"/>
      <c r="C98" s="16"/>
      <c r="D98" s="19"/>
      <c r="E98" s="2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25"/>
      <c r="B99" s="6"/>
      <c r="C99" s="16"/>
      <c r="D99" s="19"/>
      <c r="E99" s="2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25"/>
      <c r="B100" s="6"/>
      <c r="C100" s="16"/>
      <c r="D100" s="19"/>
      <c r="E100" s="2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25"/>
      <c r="B101" s="6"/>
      <c r="C101" s="16"/>
      <c r="D101" s="19"/>
      <c r="E101" s="2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25"/>
      <c r="B102" s="6"/>
      <c r="C102" s="16"/>
      <c r="D102" s="19"/>
      <c r="E102" s="2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25"/>
      <c r="B103" s="6"/>
      <c r="C103" s="16"/>
      <c r="D103" s="19"/>
      <c r="E103" s="2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25"/>
      <c r="B104" s="6"/>
      <c r="C104" s="16"/>
      <c r="D104" s="19"/>
      <c r="E104" s="2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25"/>
      <c r="B105" s="6"/>
      <c r="C105" s="16"/>
      <c r="D105" s="19"/>
      <c r="E105" s="2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25"/>
      <c r="B106" s="6"/>
      <c r="C106" s="16"/>
      <c r="D106" s="19"/>
      <c r="E106" s="2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25"/>
      <c r="B107" s="6"/>
      <c r="C107" s="16"/>
      <c r="D107" s="19"/>
      <c r="E107" s="2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25"/>
      <c r="B108" s="6"/>
      <c r="C108" s="16"/>
      <c r="D108" s="19"/>
      <c r="E108" s="2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25"/>
      <c r="B109" s="6"/>
      <c r="C109" s="16"/>
      <c r="D109" s="19"/>
      <c r="E109" s="2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25"/>
      <c r="B110" s="6"/>
      <c r="C110" s="16"/>
      <c r="D110" s="19"/>
      <c r="E110" s="2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25"/>
      <c r="B111" s="6"/>
      <c r="C111" s="16"/>
      <c r="D111" s="19"/>
      <c r="E111" s="2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25"/>
      <c r="B112" s="6"/>
      <c r="C112" s="16"/>
      <c r="D112" s="19"/>
      <c r="E112" s="2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25"/>
      <c r="B113" s="6"/>
      <c r="C113" s="16"/>
      <c r="D113" s="19"/>
      <c r="E113" s="2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25"/>
      <c r="B114" s="6"/>
      <c r="C114" s="16"/>
      <c r="D114" s="19"/>
      <c r="E114" s="2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25"/>
      <c r="B115" s="6"/>
      <c r="C115" s="16"/>
      <c r="D115" s="19"/>
      <c r="E115" s="2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25"/>
      <c r="B116" s="6"/>
      <c r="C116" s="16"/>
      <c r="D116" s="19"/>
      <c r="E116" s="2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25"/>
      <c r="B117" s="6"/>
      <c r="C117" s="16"/>
      <c r="D117" s="19"/>
      <c r="E117" s="2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25"/>
      <c r="B118" s="6"/>
      <c r="C118" s="16"/>
      <c r="D118" s="19"/>
      <c r="E118" s="2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25"/>
      <c r="B119" s="6"/>
      <c r="C119" s="16"/>
      <c r="D119" s="19"/>
      <c r="E119" s="2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25"/>
      <c r="B120" s="6"/>
      <c r="C120" s="16"/>
      <c r="D120" s="19"/>
      <c r="E120" s="2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25"/>
      <c r="B121" s="6"/>
      <c r="C121" s="16"/>
      <c r="D121" s="19"/>
      <c r="E121" s="2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25"/>
      <c r="B122" s="6"/>
      <c r="C122" s="16"/>
      <c r="D122" s="19"/>
      <c r="E122" s="2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25"/>
      <c r="B123" s="6"/>
      <c r="C123" s="16"/>
      <c r="D123" s="19"/>
      <c r="E123" s="2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25"/>
      <c r="B124" s="6"/>
      <c r="C124" s="16"/>
      <c r="D124" s="19"/>
      <c r="E124" s="2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25"/>
      <c r="B125" s="6"/>
      <c r="C125" s="16"/>
      <c r="D125" s="19"/>
      <c r="E125" s="2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25"/>
      <c r="B126" s="6"/>
      <c r="C126" s="16"/>
      <c r="D126" s="19"/>
      <c r="E126" s="2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25"/>
      <c r="B127" s="6"/>
      <c r="C127" s="16"/>
      <c r="D127" s="19"/>
      <c r="E127" s="2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25"/>
      <c r="B128" s="6"/>
      <c r="C128" s="16"/>
      <c r="D128" s="19"/>
      <c r="E128" s="2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25"/>
      <c r="B129" s="6"/>
      <c r="C129" s="16"/>
      <c r="D129" s="19"/>
      <c r="E129" s="2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25"/>
      <c r="B130" s="6"/>
      <c r="C130" s="16"/>
      <c r="D130" s="19"/>
      <c r="E130" s="2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25"/>
      <c r="B131" s="6"/>
      <c r="C131" s="16"/>
      <c r="D131" s="19"/>
      <c r="E131" s="2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25"/>
      <c r="B132" s="6"/>
      <c r="C132" s="16"/>
      <c r="D132" s="19"/>
      <c r="E132" s="2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25"/>
      <c r="B133" s="6"/>
      <c r="C133" s="16"/>
      <c r="D133" s="19"/>
      <c r="E133" s="2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25"/>
      <c r="B134" s="6"/>
      <c r="C134" s="16"/>
      <c r="D134" s="19"/>
      <c r="E134" s="2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25"/>
      <c r="B135" s="6"/>
      <c r="C135" s="16"/>
      <c r="D135" s="19"/>
      <c r="E135" s="2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25"/>
      <c r="B136" s="6"/>
      <c r="C136" s="16"/>
      <c r="D136" s="19"/>
      <c r="E136" s="2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25"/>
      <c r="B137" s="6"/>
      <c r="C137" s="16"/>
      <c r="D137" s="19"/>
      <c r="E137" s="2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25"/>
      <c r="B138" s="6"/>
      <c r="C138" s="16"/>
      <c r="D138" s="19"/>
      <c r="E138" s="2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25"/>
      <c r="B139" s="6"/>
      <c r="C139" s="16"/>
      <c r="D139" s="19"/>
      <c r="E139" s="2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25"/>
      <c r="B140" s="6"/>
      <c r="C140" s="16"/>
      <c r="D140" s="19"/>
      <c r="E140" s="2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25"/>
      <c r="B141" s="6"/>
      <c r="C141" s="16"/>
      <c r="D141" s="19"/>
      <c r="E141" s="2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25"/>
      <c r="B142" s="6"/>
      <c r="C142" s="16"/>
      <c r="D142" s="19"/>
      <c r="E142" s="2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25"/>
      <c r="B143" s="6"/>
      <c r="C143" s="16"/>
      <c r="D143" s="19"/>
      <c r="E143" s="2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25"/>
      <c r="B144" s="6"/>
      <c r="C144" s="16"/>
      <c r="D144" s="19"/>
      <c r="E144" s="2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25"/>
      <c r="B145" s="6"/>
      <c r="C145" s="16"/>
      <c r="D145" s="19"/>
      <c r="E145" s="2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25"/>
      <c r="B146" s="6"/>
      <c r="C146" s="16"/>
      <c r="D146" s="19"/>
      <c r="E146" s="2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25"/>
      <c r="B147" s="6"/>
      <c r="C147" s="16"/>
      <c r="D147" s="19"/>
      <c r="E147" s="2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25"/>
      <c r="B148" s="6"/>
      <c r="C148" s="16"/>
      <c r="D148" s="19"/>
      <c r="E148" s="2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25"/>
      <c r="B149" s="6"/>
      <c r="C149" s="16"/>
      <c r="D149" s="19"/>
      <c r="E149" s="2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25"/>
      <c r="B150" s="6"/>
      <c r="C150" s="16"/>
      <c r="D150" s="19"/>
      <c r="E150" s="2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25"/>
      <c r="B151" s="6"/>
      <c r="C151" s="16"/>
      <c r="D151" s="19"/>
      <c r="E151" s="2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25"/>
      <c r="B152" s="6"/>
      <c r="C152" s="16"/>
      <c r="D152" s="19"/>
      <c r="E152" s="2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25"/>
      <c r="B153" s="6"/>
      <c r="C153" s="16"/>
      <c r="D153" s="19"/>
      <c r="E153" s="2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25"/>
      <c r="B154" s="6"/>
      <c r="C154" s="16"/>
      <c r="D154" s="19"/>
      <c r="E154" s="2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25"/>
      <c r="B155" s="6"/>
      <c r="C155" s="16"/>
      <c r="D155" s="19"/>
      <c r="E155" s="2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25"/>
      <c r="B156" s="6"/>
      <c r="C156" s="16"/>
      <c r="D156" s="19"/>
      <c r="E156" s="2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25"/>
      <c r="B157" s="6"/>
      <c r="C157" s="16"/>
      <c r="D157" s="19"/>
      <c r="E157" s="2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25"/>
      <c r="B158" s="6"/>
      <c r="C158" s="16"/>
      <c r="D158" s="19"/>
      <c r="E158" s="2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25"/>
      <c r="B159" s="6"/>
      <c r="C159" s="16"/>
      <c r="D159" s="19"/>
      <c r="E159" s="2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25"/>
      <c r="B160" s="6"/>
      <c r="C160" s="16"/>
      <c r="D160" s="19"/>
      <c r="E160" s="2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25"/>
      <c r="B161" s="6"/>
      <c r="C161" s="16"/>
      <c r="D161" s="19"/>
      <c r="E161" s="2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25"/>
      <c r="B162" s="6"/>
      <c r="C162" s="16"/>
      <c r="D162" s="19"/>
      <c r="E162" s="2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25"/>
      <c r="B163" s="6"/>
      <c r="C163" s="16"/>
      <c r="D163" s="19"/>
      <c r="E163" s="2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25"/>
      <c r="B164" s="6"/>
      <c r="C164" s="16"/>
      <c r="D164" s="19"/>
      <c r="E164" s="2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25"/>
      <c r="B165" s="6"/>
      <c r="C165" s="16"/>
      <c r="D165" s="19"/>
      <c r="E165" s="2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25"/>
      <c r="B166" s="6"/>
      <c r="C166" s="16"/>
      <c r="D166" s="19"/>
      <c r="E166" s="2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25"/>
      <c r="B167" s="6"/>
      <c r="C167" s="16"/>
      <c r="D167" s="19"/>
      <c r="E167" s="2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25"/>
      <c r="B168" s="6"/>
      <c r="C168" s="16"/>
      <c r="D168" s="19"/>
      <c r="E168" s="2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25"/>
      <c r="B169" s="6"/>
      <c r="C169" s="16"/>
      <c r="D169" s="19"/>
      <c r="E169" s="2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25"/>
      <c r="B170" s="6"/>
      <c r="C170" s="16"/>
      <c r="D170" s="19"/>
      <c r="E170" s="2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25"/>
      <c r="B171" s="6"/>
      <c r="C171" s="16"/>
      <c r="D171" s="19"/>
      <c r="E171" s="2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25"/>
      <c r="B172" s="6"/>
      <c r="C172" s="16"/>
      <c r="D172" s="19"/>
      <c r="E172" s="2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25"/>
      <c r="B173" s="6"/>
      <c r="C173" s="16"/>
      <c r="D173" s="19"/>
      <c r="E173" s="2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25"/>
      <c r="B174" s="6"/>
      <c r="C174" s="16"/>
      <c r="D174" s="19"/>
      <c r="E174" s="2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25"/>
      <c r="B175" s="6"/>
      <c r="C175" s="16"/>
      <c r="D175" s="19"/>
      <c r="E175" s="2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25"/>
      <c r="B176" s="6"/>
      <c r="C176" s="16"/>
      <c r="D176" s="19"/>
      <c r="E176" s="2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25"/>
      <c r="B177" s="6"/>
      <c r="C177" s="16"/>
      <c r="D177" s="19"/>
      <c r="E177" s="2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25"/>
      <c r="B178" s="6"/>
      <c r="C178" s="16"/>
      <c r="D178" s="19"/>
      <c r="E178" s="2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25"/>
      <c r="B179" s="6"/>
      <c r="C179" s="16"/>
      <c r="D179" s="19"/>
      <c r="E179" s="2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25"/>
      <c r="B180" s="6"/>
      <c r="C180" s="16"/>
      <c r="D180" s="19"/>
      <c r="E180" s="2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25"/>
      <c r="B181" s="6"/>
      <c r="C181" s="16"/>
      <c r="D181" s="19"/>
      <c r="E181" s="2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25"/>
      <c r="B182" s="6"/>
      <c r="C182" s="16"/>
      <c r="D182" s="19"/>
      <c r="E182" s="2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25"/>
      <c r="B183" s="6"/>
      <c r="C183" s="16"/>
      <c r="D183" s="19"/>
      <c r="E183" s="2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25"/>
      <c r="B184" s="6"/>
      <c r="C184" s="16"/>
      <c r="D184" s="19"/>
      <c r="E184" s="2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25"/>
      <c r="B185" s="6"/>
      <c r="C185" s="16"/>
      <c r="D185" s="19"/>
      <c r="E185" s="2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25"/>
      <c r="B186" s="6"/>
      <c r="C186" s="16"/>
      <c r="D186" s="19"/>
      <c r="E186" s="2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25"/>
      <c r="B187" s="6"/>
      <c r="C187" s="16"/>
      <c r="D187" s="19"/>
      <c r="E187" s="2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25"/>
      <c r="B188" s="6"/>
      <c r="C188" s="16"/>
      <c r="D188" s="19"/>
      <c r="E188" s="2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25"/>
      <c r="B189" s="6"/>
      <c r="C189" s="16"/>
      <c r="D189" s="19"/>
      <c r="E189" s="2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25"/>
      <c r="B190" s="6"/>
      <c r="C190" s="16"/>
      <c r="D190" s="19"/>
      <c r="E190" s="2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25"/>
      <c r="B191" s="6"/>
      <c r="C191" s="16"/>
      <c r="D191" s="19"/>
      <c r="E191" s="2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25"/>
      <c r="B192" s="6"/>
      <c r="C192" s="16"/>
      <c r="D192" s="19"/>
      <c r="E192" s="2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25"/>
      <c r="B193" s="6"/>
      <c r="C193" s="16"/>
      <c r="D193" s="19"/>
      <c r="E193" s="2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25"/>
      <c r="B194" s="6"/>
      <c r="C194" s="16"/>
      <c r="D194" s="19"/>
      <c r="E194" s="2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25"/>
      <c r="B195" s="6"/>
      <c r="C195" s="16"/>
      <c r="D195" s="19"/>
      <c r="E195" s="2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25"/>
      <c r="B196" s="6"/>
      <c r="C196" s="16"/>
      <c r="D196" s="19"/>
      <c r="E196" s="2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25"/>
      <c r="B197" s="6"/>
      <c r="C197" s="16"/>
      <c r="D197" s="19"/>
      <c r="E197" s="2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25"/>
      <c r="B198" s="6"/>
      <c r="C198" s="16"/>
      <c r="D198" s="19"/>
      <c r="E198" s="2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25"/>
      <c r="B199" s="6"/>
      <c r="C199" s="16"/>
      <c r="D199" s="19"/>
      <c r="E199" s="2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25"/>
      <c r="B200" s="6"/>
      <c r="C200" s="16"/>
      <c r="D200" s="19"/>
      <c r="E200" s="2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25"/>
      <c r="B201" s="6"/>
      <c r="C201" s="16"/>
      <c r="D201" s="19"/>
      <c r="E201" s="2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25"/>
      <c r="B202" s="6"/>
      <c r="C202" s="16"/>
      <c r="D202" s="19"/>
      <c r="E202" s="2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25"/>
      <c r="B203" s="6"/>
      <c r="C203" s="16"/>
      <c r="D203" s="19"/>
      <c r="E203" s="2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25"/>
      <c r="B204" s="6"/>
      <c r="C204" s="16"/>
      <c r="D204" s="19"/>
      <c r="E204" s="2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25"/>
      <c r="B205" s="6"/>
      <c r="C205" s="16"/>
      <c r="D205" s="19"/>
      <c r="E205" s="2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25"/>
      <c r="B206" s="6"/>
      <c r="C206" s="16"/>
      <c r="D206" s="19"/>
      <c r="E206" s="2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25"/>
      <c r="B207" s="6"/>
      <c r="C207" s="16"/>
      <c r="D207" s="19"/>
      <c r="E207" s="2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25"/>
      <c r="B208" s="6"/>
      <c r="C208" s="16"/>
      <c r="D208" s="19"/>
      <c r="E208" s="2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25"/>
      <c r="B209" s="6"/>
      <c r="C209" s="16"/>
      <c r="D209" s="19"/>
      <c r="E209" s="2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25"/>
      <c r="B210" s="6"/>
      <c r="C210" s="16"/>
      <c r="D210" s="19"/>
      <c r="E210" s="2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25"/>
      <c r="B211" s="6"/>
      <c r="C211" s="16"/>
      <c r="D211" s="19"/>
      <c r="E211" s="2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25"/>
      <c r="B212" s="6"/>
      <c r="C212" s="16"/>
      <c r="D212" s="19"/>
      <c r="E212" s="2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5"/>
      <c r="B213" s="6"/>
      <c r="C213" s="16"/>
      <c r="D213" s="19"/>
      <c r="E213" s="2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5"/>
      <c r="B214" s="6"/>
      <c r="C214" s="16"/>
      <c r="D214" s="19"/>
      <c r="E214" s="2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25"/>
      <c r="B215" s="6"/>
      <c r="C215" s="16"/>
      <c r="D215" s="19"/>
      <c r="E215" s="2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25"/>
      <c r="B216" s="6"/>
      <c r="C216" s="16"/>
      <c r="D216" s="19"/>
      <c r="E216" s="2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25"/>
      <c r="B217" s="6"/>
      <c r="C217" s="16"/>
      <c r="D217" s="19"/>
      <c r="E217" s="2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25"/>
      <c r="B218" s="6"/>
      <c r="C218" s="16"/>
      <c r="D218" s="19"/>
      <c r="E218" s="2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25"/>
      <c r="B219" s="6"/>
      <c r="C219" s="16"/>
      <c r="D219" s="19"/>
      <c r="E219" s="2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25"/>
      <c r="B220" s="6"/>
      <c r="C220" s="16"/>
      <c r="D220" s="19"/>
      <c r="E220" s="2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25"/>
      <c r="B221" s="6"/>
      <c r="C221" s="16"/>
      <c r="D221" s="19"/>
      <c r="E221" s="2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ht="15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ht="15.7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ht="15.7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ht="15.7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ht="15.7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ht="15.7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ht="15.7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ht="15.7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ht="15.7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2">
    <mergeCell ref="A2:A8"/>
    <mergeCell ref="A11:A1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 fitToPage="1"/>
  </sheetPr>
  <sheetViews>
    <sheetView workbookViewId="0"/>
  </sheetViews>
  <sheetFormatPr customHeight="1" defaultColWidth="12.63" defaultRowHeight="15.0"/>
  <cols>
    <col customWidth="1" min="1" max="1" width="19.5"/>
    <col customWidth="1" min="2" max="2" width="24.13"/>
    <col customWidth="1" min="3" max="3" width="41.88"/>
    <col customWidth="1" min="4" max="6" width="8.0"/>
    <col customWidth="1" min="7" max="26" width="7.63"/>
  </cols>
  <sheetData>
    <row r="1" ht="22.5" customHeight="1">
      <c r="A1" s="45" t="s">
        <v>57</v>
      </c>
      <c r="B1" s="2" t="s">
        <v>1</v>
      </c>
      <c r="C1" s="4" t="s">
        <v>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ht="12.75" customHeight="1">
      <c r="A2" s="34"/>
      <c r="B2" s="8" t="s">
        <v>5</v>
      </c>
      <c r="C2" s="10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ht="12.75" customHeight="1">
      <c r="A3" s="34"/>
      <c r="B3" s="8" t="s">
        <v>7</v>
      </c>
      <c r="C3" s="1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ht="12.75" customHeight="1">
      <c r="A4" s="34"/>
      <c r="B4" s="13" t="s">
        <v>9</v>
      </c>
      <c r="C4" s="10" t="s">
        <v>10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ht="12.75" customHeight="1">
      <c r="A5" s="35"/>
      <c r="B5" s="13" t="s">
        <v>12</v>
      </c>
      <c r="C5" s="10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ht="15.75" customHeight="1">
      <c r="A6" s="45" t="s">
        <v>58</v>
      </c>
      <c r="B6" s="2" t="s">
        <v>1</v>
      </c>
      <c r="C6" s="4" t="s">
        <v>3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ht="12.75" customHeight="1">
      <c r="A7" s="34"/>
      <c r="B7" s="8" t="s">
        <v>5</v>
      </c>
      <c r="C7" s="10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ht="12.75" customHeight="1">
      <c r="A8" s="34"/>
      <c r="B8" s="8" t="s">
        <v>7</v>
      </c>
      <c r="C8" s="10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ht="22.5" customHeight="1">
      <c r="A9" s="34"/>
      <c r="B9" s="13" t="s">
        <v>9</v>
      </c>
      <c r="C9" s="10" t="s">
        <v>23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ht="12.75" customHeight="1">
      <c r="A10" s="35"/>
      <c r="B10" s="13" t="s">
        <v>12</v>
      </c>
      <c r="C10" s="10" t="s">
        <v>24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ht="15.75" customHeight="1">
      <c r="A11" s="45" t="s">
        <v>59</v>
      </c>
      <c r="B11" s="2" t="s">
        <v>1</v>
      </c>
      <c r="C11" s="4" t="s">
        <v>3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ht="22.5" customHeight="1">
      <c r="A12" s="34"/>
      <c r="B12" s="8" t="s">
        <v>5</v>
      </c>
      <c r="C12" s="10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ht="12.75" customHeight="1">
      <c r="A13" s="34"/>
      <c r="B13" s="8" t="s">
        <v>7</v>
      </c>
      <c r="C13" s="10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ht="12.75" customHeight="1">
      <c r="A14" s="34"/>
      <c r="B14" s="13" t="s">
        <v>60</v>
      </c>
      <c r="C14" s="10" t="s">
        <v>21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ht="12.75" customHeight="1">
      <c r="A15" s="34"/>
      <c r="B15" s="13" t="s">
        <v>9</v>
      </c>
      <c r="C15" s="10" t="s">
        <v>23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ht="12.75" customHeight="1">
      <c r="A16" s="35"/>
      <c r="B16" s="13" t="s">
        <v>12</v>
      </c>
      <c r="C16" s="10" t="s">
        <v>24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ht="12.75" customHeight="1">
      <c r="A17" s="47" t="s">
        <v>61</v>
      </c>
      <c r="B17" s="2" t="s">
        <v>1</v>
      </c>
      <c r="C17" s="4" t="s">
        <v>3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ht="22.5" customHeight="1">
      <c r="A18" s="34"/>
      <c r="B18" s="8" t="s">
        <v>5</v>
      </c>
      <c r="C18" s="10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ht="12.75" customHeight="1">
      <c r="A19" s="34"/>
      <c r="B19" s="8" t="s">
        <v>7</v>
      </c>
      <c r="C19" s="10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ht="12.75" customHeight="1">
      <c r="A20" s="34"/>
      <c r="B20" s="13" t="s">
        <v>9</v>
      </c>
      <c r="C20" s="10" t="s">
        <v>33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ht="12.75" customHeight="1">
      <c r="A21" s="35"/>
      <c r="B21" s="13" t="s">
        <v>12</v>
      </c>
      <c r="C21" s="10" t="s">
        <v>13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ht="12.75" customHeight="1">
      <c r="A22" s="47" t="s">
        <v>62</v>
      </c>
      <c r="B22" s="2" t="s">
        <v>1</v>
      </c>
      <c r="C22" s="4" t="s">
        <v>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ht="12.75" customHeight="1">
      <c r="A23" s="34"/>
      <c r="B23" s="8" t="s">
        <v>5</v>
      </c>
      <c r="C23" s="10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ht="12.75" customHeight="1">
      <c r="A24" s="34"/>
      <c r="B24" s="8" t="s">
        <v>7</v>
      </c>
      <c r="C24" s="10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ht="12.75" customHeight="1">
      <c r="A25" s="34"/>
      <c r="B25" s="13" t="s">
        <v>35</v>
      </c>
      <c r="C25" s="10" t="s">
        <v>36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ht="12.75" customHeight="1">
      <c r="A26" s="34"/>
      <c r="B26" s="13" t="s">
        <v>9</v>
      </c>
      <c r="C26" s="10" t="s">
        <v>38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22.5" customHeight="1">
      <c r="A27" s="35"/>
      <c r="B27" s="13" t="s">
        <v>12</v>
      </c>
      <c r="C27" s="10" t="s">
        <v>24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ht="12.75" customHeight="1">
      <c r="A28" s="47" t="s">
        <v>63</v>
      </c>
      <c r="B28" s="2" t="s">
        <v>1</v>
      </c>
      <c r="C28" s="4" t="s">
        <v>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ht="12.75" customHeight="1">
      <c r="A29" s="34"/>
      <c r="B29" s="8" t="s">
        <v>5</v>
      </c>
      <c r="C29" s="10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ht="22.5" customHeight="1">
      <c r="A30" s="34"/>
      <c r="B30" s="8" t="s">
        <v>7</v>
      </c>
      <c r="C30" s="10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ht="12.75" customHeight="1">
      <c r="A31" s="34"/>
      <c r="B31" s="13" t="s">
        <v>40</v>
      </c>
      <c r="C31" s="10" t="s">
        <v>41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ht="12.75" customHeight="1">
      <c r="A32" s="34"/>
      <c r="B32" s="13" t="s">
        <v>9</v>
      </c>
      <c r="C32" s="13" t="s">
        <v>43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ht="12.75" customHeight="1">
      <c r="A33" s="35"/>
      <c r="B33" s="13" t="s">
        <v>12</v>
      </c>
      <c r="C33" s="10" t="s">
        <v>24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ht="12.75" customHeight="1">
      <c r="A34" s="33" t="s">
        <v>64</v>
      </c>
      <c r="B34" s="2" t="s">
        <v>1</v>
      </c>
      <c r="C34" s="4" t="s">
        <v>3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ht="12.75" customHeight="1">
      <c r="A35" s="34"/>
      <c r="B35" s="8" t="s">
        <v>5</v>
      </c>
      <c r="C35" s="10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ht="22.5" customHeight="1">
      <c r="A36" s="34"/>
      <c r="B36" s="13" t="s">
        <v>45</v>
      </c>
      <c r="C36" s="10" t="s">
        <v>46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ht="12.75" customHeight="1">
      <c r="A37" s="34"/>
      <c r="B37" s="8" t="s">
        <v>7</v>
      </c>
      <c r="C37" s="10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ht="12.75" customHeight="1">
      <c r="A38" s="34"/>
      <c r="B38" s="13" t="s">
        <v>9</v>
      </c>
      <c r="C38" s="10" t="s">
        <v>48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ht="12.75" customHeight="1">
      <c r="A39" s="34"/>
      <c r="B39" s="13" t="s">
        <v>12</v>
      </c>
      <c r="C39" s="10" t="s">
        <v>50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ht="12.75" customHeight="1">
      <c r="A40" s="35"/>
      <c r="B40" s="36" t="s">
        <v>51</v>
      </c>
      <c r="C40" s="38" t="s">
        <v>52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ht="12.75" customHeight="1">
      <c r="A41" s="33" t="s">
        <v>65</v>
      </c>
      <c r="B41" s="2" t="s">
        <v>1</v>
      </c>
      <c r="C41" s="4" t="s">
        <v>3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ht="12.75" customHeight="1">
      <c r="A42" s="34"/>
      <c r="B42" s="8" t="s">
        <v>5</v>
      </c>
      <c r="C42" s="1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ht="12.75" customHeight="1">
      <c r="A43" s="34"/>
      <c r="B43" s="13" t="s">
        <v>45</v>
      </c>
      <c r="C43" s="10" t="s">
        <v>46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ht="12.75" customHeight="1">
      <c r="A44" s="34"/>
      <c r="B44" s="8" t="s">
        <v>7</v>
      </c>
      <c r="C44" s="10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ht="12.75" customHeight="1">
      <c r="A45" s="34"/>
      <c r="B45" s="13" t="s">
        <v>9</v>
      </c>
      <c r="C45" s="10" t="s">
        <v>55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2.75" customHeight="1">
      <c r="A46" s="34"/>
      <c r="B46" s="13" t="s">
        <v>12</v>
      </c>
      <c r="C46" s="10" t="s">
        <v>50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ht="12.75" customHeight="1">
      <c r="A47" s="35"/>
      <c r="B47" s="36" t="s">
        <v>51</v>
      </c>
      <c r="C47" s="38" t="s">
        <v>52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ht="12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ht="12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ht="12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ht="12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ht="12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ht="12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ht="12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ht="12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ht="12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ht="12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2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ht="12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ht="12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ht="12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ht="12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ht="12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ht="12.7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ht="12.7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ht="12.7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ht="12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ht="12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ht="12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ht="12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ht="12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ht="12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ht="12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ht="12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ht="12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ht="12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ht="12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ht="12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ht="12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ht="12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ht="12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ht="12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ht="12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ht="12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ht="12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ht="12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ht="12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ht="12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ht="12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ht="12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ht="12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ht="12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ht="12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ht="12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ht="12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ht="12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ht="12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ht="12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2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ht="12.7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2.7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ht="12.7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ht="12.7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ht="12.7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ht="12.7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ht="12.7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2.7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ht="12.7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2.7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ht="12.7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ht="12.7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ht="12.7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ht="12.7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ht="12.7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ht="12.7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ht="12.7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ht="12.7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ht="12.7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ht="12.7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ht="12.7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ht="12.7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ht="12.7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ht="12.7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ht="12.7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ht="12.7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ht="12.7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ht="12.7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ht="12.7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ht="12.7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ht="12.7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ht="12.7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ht="12.7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ht="12.7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ht="12.7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ht="12.7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ht="12.7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ht="12.7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ht="12.7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ht="12.7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ht="12.7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ht="12.7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ht="12.7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ht="12.7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ht="12.7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ht="12.7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ht="12.7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ht="12.7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ht="12.7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ht="12.7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ht="12.7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ht="12.7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ht="12.7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ht="12.7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ht="12.7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ht="12.7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ht="12.7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ht="12.7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ht="12.7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ht="12.7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ht="12.7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ht="12.7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ht="12.7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ht="12.7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ht="12.7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ht="12.7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ht="12.7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ht="12.7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ht="12.7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ht="12.7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ht="12.7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ht="12.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ht="12.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ht="12.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ht="12.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ht="12.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ht="12.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ht="12.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ht="12.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ht="12.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ht="12.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ht="12.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ht="12.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ht="12.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ht="12.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ht="12.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ht="12.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ht="12.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ht="12.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ht="12.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ht="12.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ht="12.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ht="12.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ht="12.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ht="12.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ht="12.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ht="12.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ht="12.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ht="12.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ht="12.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ht="12.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ht="12.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ht="12.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ht="12.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ht="12.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ht="12.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ht="12.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ht="12.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ht="12.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ht="12.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ht="12.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ht="12.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ht="12.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ht="12.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ht="12.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ht="12.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ht="12.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ht="12.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ht="12.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ht="12.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ht="12.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ht="12.7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ht="12.7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ht="12.7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ht="12.7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ht="12.7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ht="12.7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ht="12.7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ht="12.7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ht="12.7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ht="12.7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ht="12.7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ht="12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ht="12.7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ht="12.7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ht="12.7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ht="12.7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ht="12.7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ht="12.7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ht="12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ht="12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ht="12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ht="12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ht="12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ht="12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ht="12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ht="12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ht="12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ht="12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ht="12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ht="12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ht="12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ht="12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ht="12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ht="12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ht="12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ht="12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ht="12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ht="12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ht="12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ht="12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ht="12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ht="12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ht="12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ht="12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ht="12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ht="12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ht="12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ht="12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ht="12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ht="12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ht="12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ht="12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ht="12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ht="12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ht="12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ht="12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ht="12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ht="12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ht="12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ht="12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ht="12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ht="12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ht="12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ht="12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ht="12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ht="12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ht="12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ht="12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ht="12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ht="12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ht="12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ht="12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ht="12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ht="12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ht="12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ht="12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ht="12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ht="12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ht="12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ht="12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ht="12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ht="12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ht="12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ht="12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ht="12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ht="12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ht="12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ht="12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ht="12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ht="12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ht="12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ht="12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ht="12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ht="12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ht="12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ht="12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ht="12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ht="12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ht="12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ht="12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ht="12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ht="12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ht="12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ht="12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ht="12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ht="12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ht="12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ht="12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ht="12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ht="12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ht="12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ht="12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ht="12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ht="12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ht="12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ht="12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ht="12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ht="12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ht="12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ht="12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ht="12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ht="12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ht="12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ht="12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ht="12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ht="12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ht="12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ht="12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ht="12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ht="12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ht="12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ht="12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ht="12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ht="12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ht="12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ht="12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ht="12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ht="12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ht="12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ht="12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ht="12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ht="12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ht="12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ht="12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ht="12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ht="12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ht="12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ht="12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ht="12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ht="12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ht="12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ht="12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ht="12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ht="12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ht="12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ht="12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ht="12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ht="12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ht="12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ht="12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ht="12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ht="12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ht="12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ht="12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ht="12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ht="12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ht="12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ht="12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ht="12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ht="12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ht="12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ht="12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ht="12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ht="12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ht="12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ht="12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ht="12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ht="12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ht="12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ht="12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ht="12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ht="12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ht="12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ht="12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ht="12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ht="12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ht="12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ht="12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ht="12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ht="12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ht="12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ht="12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ht="12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ht="12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ht="12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ht="12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ht="12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ht="12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ht="12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ht="12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ht="12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ht="12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ht="12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ht="12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ht="12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ht="12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ht="12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ht="12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ht="12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ht="12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ht="12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ht="12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ht="12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ht="12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ht="12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ht="12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ht="12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ht="12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ht="12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ht="12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ht="12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ht="12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ht="12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ht="12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ht="12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ht="12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ht="12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ht="12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ht="12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ht="12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ht="12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ht="12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ht="12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ht="12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ht="12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ht="12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ht="12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ht="12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ht="12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ht="12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ht="12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ht="12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ht="12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ht="12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ht="12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ht="12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ht="12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ht="12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ht="12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ht="12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ht="12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ht="12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ht="12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ht="12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ht="12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ht="12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ht="12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ht="12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ht="12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ht="12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ht="12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ht="12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ht="12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ht="12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ht="12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ht="12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ht="12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ht="12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ht="12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ht="12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ht="12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ht="12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ht="12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ht="12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ht="12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ht="12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ht="12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ht="12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ht="12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ht="12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ht="12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ht="12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ht="12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ht="12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ht="12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ht="12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ht="12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ht="12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ht="12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ht="12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ht="12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ht="12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ht="12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ht="12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ht="12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ht="12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ht="12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ht="12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ht="12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ht="12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ht="12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ht="12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ht="12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ht="12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ht="12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ht="12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ht="12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ht="12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ht="12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ht="12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ht="12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ht="12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ht="12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ht="12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ht="12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ht="12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ht="12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ht="12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ht="12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ht="12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ht="12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ht="12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ht="12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ht="12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ht="12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ht="12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ht="12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ht="12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ht="12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ht="12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ht="12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ht="12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ht="12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ht="12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ht="12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ht="12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ht="12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ht="12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ht="12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ht="12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ht="12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ht="12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ht="12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ht="12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ht="12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ht="12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ht="12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ht="12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ht="12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ht="12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ht="12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ht="12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ht="12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ht="12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ht="12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ht="12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ht="12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ht="12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ht="12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ht="12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ht="12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ht="12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ht="12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ht="12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ht="12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ht="12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ht="12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ht="12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ht="12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ht="12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ht="12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ht="12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ht="12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ht="12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ht="12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ht="12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ht="12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ht="12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ht="12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ht="12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ht="12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ht="12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ht="12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ht="12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ht="12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ht="12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ht="12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ht="12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ht="12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ht="12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ht="12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ht="12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ht="12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ht="12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ht="12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ht="12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ht="12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ht="12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ht="12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ht="12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ht="12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ht="12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ht="12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ht="12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ht="12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ht="12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ht="12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ht="12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ht="12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ht="12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ht="12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ht="12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ht="12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ht="12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ht="12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ht="12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ht="12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ht="12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ht="12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ht="12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ht="12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ht="12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ht="12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ht="12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ht="12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ht="12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ht="12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ht="12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ht="12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ht="12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ht="12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ht="12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ht="12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ht="12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ht="12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ht="12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ht="12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ht="12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ht="12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ht="12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ht="12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ht="12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ht="12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ht="12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ht="12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ht="12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ht="12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ht="12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ht="12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ht="12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ht="12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ht="12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ht="12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ht="12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ht="12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ht="12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ht="12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ht="12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ht="12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ht="12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ht="12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ht="12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ht="12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ht="12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ht="12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ht="12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ht="12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ht="12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ht="12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ht="12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ht="12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ht="12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ht="12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ht="12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ht="12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ht="12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ht="12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ht="12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ht="12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ht="12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ht="12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ht="12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ht="12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ht="12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ht="12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ht="12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ht="12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ht="12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ht="12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ht="12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ht="12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ht="12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ht="12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ht="12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ht="12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ht="12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ht="12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ht="12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ht="12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ht="12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ht="12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ht="12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ht="12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ht="12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ht="12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ht="12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ht="12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ht="12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ht="12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ht="12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ht="12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ht="12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ht="12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ht="12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ht="12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ht="12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ht="12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ht="12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ht="12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ht="12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ht="12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ht="12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ht="12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ht="12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ht="12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ht="12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ht="12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ht="12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ht="12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ht="12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ht="12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ht="12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ht="12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ht="12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ht="12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ht="12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ht="12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ht="12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ht="12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ht="12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ht="12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ht="12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ht="12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ht="12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ht="12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ht="12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ht="12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ht="12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ht="12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ht="12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ht="12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ht="12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ht="12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ht="12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ht="12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ht="12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ht="12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ht="12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ht="12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ht="12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ht="12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ht="12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ht="12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ht="12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ht="12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ht="12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ht="12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ht="12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ht="12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ht="12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ht="12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ht="12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ht="12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ht="12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ht="12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ht="12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ht="12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ht="12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ht="12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ht="12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ht="12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ht="12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ht="12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ht="12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ht="12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ht="12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ht="12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ht="12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ht="12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ht="12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ht="12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ht="12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ht="12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ht="12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ht="12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ht="12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ht="12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ht="12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ht="12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ht="12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ht="12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ht="12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ht="12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ht="12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ht="12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ht="12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ht="12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ht="12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ht="12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ht="12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ht="12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ht="12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ht="12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ht="12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ht="12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ht="12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ht="12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ht="12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ht="12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ht="12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ht="12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ht="12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ht="12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ht="12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ht="12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ht="12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ht="12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ht="12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ht="12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ht="12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ht="12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ht="12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ht="12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ht="12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ht="12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ht="12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ht="12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ht="12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ht="12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ht="12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ht="12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ht="12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ht="12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ht="12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ht="12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ht="12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ht="12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ht="12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ht="12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ht="12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ht="12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ht="12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ht="12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ht="12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ht="12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ht="12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ht="12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ht="12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ht="12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ht="12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ht="12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ht="12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ht="12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ht="12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ht="12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ht="12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ht="12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ht="12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ht="12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ht="12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ht="12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ht="12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ht="12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ht="12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ht="12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ht="12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ht="12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ht="12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ht="12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ht="12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ht="12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ht="12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ht="12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ht="12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ht="12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ht="12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ht="12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ht="12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ht="12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ht="12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ht="12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ht="12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ht="12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ht="12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ht="12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ht="12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ht="12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ht="12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ht="12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ht="12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ht="12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ht="12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ht="12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ht="12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ht="12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ht="12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ht="12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ht="12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ht="12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ht="12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ht="12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ht="12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ht="12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ht="12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ht="12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ht="12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ht="12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ht="12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ht="12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ht="12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ht="12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ht="12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ht="12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ht="12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ht="12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ht="12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ht="12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ht="12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ht="12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ht="12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ht="12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ht="12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ht="12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ht="12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ht="12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ht="12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ht="12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ht="12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ht="12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ht="12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ht="12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ht="12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ht="12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ht="12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ht="12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ht="12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ht="12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ht="12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ht="12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ht="12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ht="12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ht="12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ht="12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ht="12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ht="12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ht="12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ht="12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ht="12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ht="12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ht="12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ht="12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ht="12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ht="12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ht="12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ht="12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ht="12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ht="12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ht="12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ht="12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ht="12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ht="12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ht="12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ht="12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ht="12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ht="12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ht="12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ht="12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ht="12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ht="12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ht="12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8">
    <mergeCell ref="A1:A5"/>
    <mergeCell ref="A6:A10"/>
    <mergeCell ref="A11:A16"/>
    <mergeCell ref="A17:A21"/>
    <mergeCell ref="A22:A27"/>
    <mergeCell ref="A28:A33"/>
    <mergeCell ref="A34:A40"/>
    <mergeCell ref="A41:A47"/>
  </mergeCells>
  <printOptions/>
  <pageMargins bottom="0.7480314960629921" footer="0.0" header="0.0" left="0.7086614173228347" right="0.7086614173228347" top="0.7480314960629921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